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20" yWindow="1040" windowWidth="29200" windowHeight="16220" tabRatio="500" activeTab="3"/>
  </bookViews>
  <sheets>
    <sheet name="Introduction" sheetId="1" r:id="rId1"/>
    <sheet name="Plan" sheetId="2" r:id="rId2"/>
    <sheet name="Overspend" sheetId="3" r:id="rId3"/>
    <sheet name="Late!" sheetId="4" r:id="rId4"/>
  </sheets>
  <definedNames>
    <definedName name="_xlnm.Print_Area" localSheetId="0">'Introduction'!$A$1:$I$54</definedName>
  </definedNames>
  <calcPr fullCalcOnLoad="1"/>
</workbook>
</file>

<file path=xl/comments2.xml><?xml version="1.0" encoding="utf-8"?>
<comments xmlns="http://schemas.openxmlformats.org/spreadsheetml/2006/main">
  <authors>
    <author>Kevin  Parker</author>
  </authors>
  <commentList>
    <comment ref="C29" authorId="0">
      <text>
        <r>
          <rPr>
            <b/>
            <sz val="9"/>
            <rFont val="Verdana"/>
            <family val="0"/>
          </rPr>
          <t>Kevin  Parker:</t>
        </r>
        <r>
          <rPr>
            <sz val="9"/>
            <rFont val="Verdana"/>
            <family val="0"/>
          </rPr>
          <t xml:space="preserve">
Put all expenditures in as positive values, not negative. The sheet automatically subtracts the expenditures from the revenues.</t>
        </r>
      </text>
    </comment>
  </commentList>
</comments>
</file>

<file path=xl/comments3.xml><?xml version="1.0" encoding="utf-8"?>
<comments xmlns="http://schemas.openxmlformats.org/spreadsheetml/2006/main">
  <authors>
    <author>Kevin  Parker</author>
  </authors>
  <commentList>
    <comment ref="C29" authorId="0">
      <text>
        <r>
          <rPr>
            <b/>
            <sz val="9"/>
            <rFont val="Verdana"/>
            <family val="0"/>
          </rPr>
          <t>Kevin  Parker:</t>
        </r>
        <r>
          <rPr>
            <sz val="9"/>
            <rFont val="Verdana"/>
            <family val="0"/>
          </rPr>
          <t xml:space="preserve">
Put all expenditures in as positive values, not negative. The sheet automatically subtracts the expenditures from the revenues.</t>
        </r>
      </text>
    </comment>
  </commentList>
</comments>
</file>

<file path=xl/comments4.xml><?xml version="1.0" encoding="utf-8"?>
<comments xmlns="http://schemas.openxmlformats.org/spreadsheetml/2006/main">
  <authors>
    <author>Kevin  Parker</author>
  </authors>
  <commentList>
    <comment ref="A20" authorId="0">
      <text>
        <r>
          <rPr>
            <b/>
            <sz val="9"/>
            <rFont val="Verdana"/>
            <family val="0"/>
          </rPr>
          <t>Kevin  Parker:</t>
        </r>
        <r>
          <rPr>
            <sz val="9"/>
            <rFont val="Verdana"/>
            <family val="0"/>
          </rPr>
          <t xml:space="preserve">
Change names in column A to suit your purposes. Entries on other sheets will change as well (!)</t>
        </r>
      </text>
    </comment>
    <comment ref="C20" authorId="0">
      <text>
        <r>
          <rPr>
            <b/>
            <sz val="9"/>
            <rFont val="Verdana"/>
            <family val="0"/>
          </rPr>
          <t>Kevin  Parker:</t>
        </r>
        <r>
          <rPr>
            <sz val="9"/>
            <rFont val="Verdana"/>
            <family val="0"/>
          </rPr>
          <t xml:space="preserve">
Change 'period' to month/quarter in this row, and rest of workbook will change automatically</t>
        </r>
      </text>
    </comment>
  </commentList>
</comments>
</file>

<file path=xl/sharedStrings.xml><?xml version="1.0" encoding="utf-8"?>
<sst xmlns="http://schemas.openxmlformats.org/spreadsheetml/2006/main" count="199" uniqueCount="77">
  <si>
    <t>Time</t>
  </si>
  <si>
    <t>Other</t>
  </si>
  <si>
    <t>Subtotal</t>
  </si>
  <si>
    <t>Capital Expenditure</t>
  </si>
  <si>
    <t>Buildings</t>
  </si>
  <si>
    <t>Equipment</t>
  </si>
  <si>
    <t>IT</t>
  </si>
  <si>
    <t>Transport</t>
  </si>
  <si>
    <t>Revenue Expenditure</t>
  </si>
  <si>
    <t>Variable</t>
  </si>
  <si>
    <t>Fixed</t>
  </si>
  <si>
    <t>Rates</t>
  </si>
  <si>
    <t>Electricity</t>
  </si>
  <si>
    <t>Heating/Gas etc</t>
  </si>
  <si>
    <t>IT Leasing</t>
  </si>
  <si>
    <t>Insurance</t>
  </si>
  <si>
    <t>Cash Balance at end</t>
  </si>
  <si>
    <t>Development Materials</t>
  </si>
  <si>
    <t>Lab rents</t>
  </si>
  <si>
    <t>HSE advice</t>
  </si>
  <si>
    <t>Legal fees</t>
  </si>
  <si>
    <t xml:space="preserve">Cleaning </t>
  </si>
  <si>
    <t>Staff travel</t>
  </si>
  <si>
    <t>Period cash movement</t>
  </si>
  <si>
    <t>Discount rate</t>
  </si>
  <si>
    <t>NPV</t>
  </si>
  <si>
    <t>Investment</t>
  </si>
  <si>
    <t>IRR</t>
  </si>
  <si>
    <t>End Y1</t>
  </si>
  <si>
    <t>End Y2</t>
  </si>
  <si>
    <t>End Y3</t>
  </si>
  <si>
    <t>End Y4</t>
  </si>
  <si>
    <t>End Y5</t>
  </si>
  <si>
    <t>Y1 1Q</t>
  </si>
  <si>
    <t>Y1 2Q</t>
  </si>
  <si>
    <t>Y1 3Q</t>
  </si>
  <si>
    <t>Y1 4Q</t>
  </si>
  <si>
    <t>Y2 1Q</t>
  </si>
  <si>
    <t>Y2 2Q</t>
  </si>
  <si>
    <t>Y2 3Q</t>
  </si>
  <si>
    <t>Y2 4Q</t>
  </si>
  <si>
    <t xml:space="preserve">Y3 1Q </t>
  </si>
  <si>
    <t>Y3 2Q</t>
  </si>
  <si>
    <t>Y3 3Q</t>
  </si>
  <si>
    <t>Y3 4Q</t>
  </si>
  <si>
    <t>Project Manager</t>
  </si>
  <si>
    <t>Implementation trials</t>
  </si>
  <si>
    <t>IT networking</t>
  </si>
  <si>
    <t>PM car hire</t>
  </si>
  <si>
    <t>Accountant Input</t>
  </si>
  <si>
    <t>Payback</t>
  </si>
  <si>
    <t>Overspend</t>
  </si>
  <si>
    <t>Income</t>
  </si>
  <si>
    <t>Y4 1Q</t>
  </si>
  <si>
    <t>Other Salaries</t>
  </si>
  <si>
    <t>Sub-contractors</t>
  </si>
  <si>
    <t>Telephones</t>
  </si>
  <si>
    <t>Manager travel</t>
  </si>
  <si>
    <t>years approx</t>
  </si>
  <si>
    <t>Income</t>
  </si>
  <si>
    <t>Y4 2Q</t>
  </si>
  <si>
    <t>Y4 3Q</t>
  </si>
  <si>
    <t>Y4 4Q</t>
  </si>
  <si>
    <t>Quarter(s) late</t>
  </si>
  <si>
    <t>Y4 1Q</t>
  </si>
  <si>
    <t>Y4 2Q</t>
  </si>
  <si>
    <t>Y4 3Q</t>
  </si>
  <si>
    <t>Y4 4Q</t>
  </si>
  <si>
    <t>Y5</t>
  </si>
  <si>
    <t>Y6</t>
  </si>
  <si>
    <t>Cost Savings</t>
  </si>
  <si>
    <t>Y5</t>
  </si>
  <si>
    <t>End Y6</t>
  </si>
  <si>
    <t>End Y6</t>
  </si>
  <si>
    <t>Investment Analysis - Assuming 6 year life</t>
  </si>
  <si>
    <t>Investment Analysis - Assuming 6 year life</t>
  </si>
  <si>
    <t>Y2 1Q</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</si>
</sst>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 &quot;#,##0;\-&quot;£ &quot;#,##0"/>
    <numFmt numFmtId="169" formatCode="&quot;£ &quot;#,##0;[Red]\-&quot;£ &quot;#,##0"/>
    <numFmt numFmtId="170" formatCode="&quot;£ &quot;#,##0.00;\-&quot;£ &quot;#,##0.00"/>
    <numFmt numFmtId="171" formatCode="&quot;£ &quot;#,##0.00;[Red]\-&quot;£ &quot;#,##0.00"/>
    <numFmt numFmtId="172" formatCode="_-&quot;£ &quot;* #,##0_-;\-&quot;£ &quot;* #,##0_-;_-&quot;£ &quot;* &quot;-&quot;_-;_-@_-"/>
    <numFmt numFmtId="173" formatCode="_-&quot;£ &quot;* #,##0.00_-;\-&quot;£ &quot;* #,##0.00_-;_-&quot;£ &quot;* &quot;-&quot;??_-;_-@_-"/>
    <numFmt numFmtId="174" formatCode="&quot;£&quot;#,##0"/>
    <numFmt numFmtId="175" formatCode="&quot;£&quot;#,##0.00"/>
    <numFmt numFmtId="176" formatCode="0.0%"/>
    <numFmt numFmtId="177" formatCode="00000"/>
  </numFmts>
  <fonts count="14">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sz val="8"/>
      <name val="Verdana"/>
      <family val="0"/>
    </font>
    <font>
      <i/>
      <sz val="14"/>
      <color indexed="8"/>
      <name val="Verdana"/>
      <family val="0"/>
    </font>
    <font>
      <sz val="14"/>
      <color indexed="8"/>
      <name val="Calibri"/>
      <family val="0"/>
    </font>
    <font>
      <sz val="12"/>
      <color indexed="8"/>
      <name val="Calibri"/>
      <family val="0"/>
    </font>
    <font>
      <b/>
      <i/>
      <sz val="14"/>
      <color indexed="8"/>
      <name val="Verdana"/>
      <family val="0"/>
    </font>
    <font>
      <b/>
      <sz val="8"/>
      <name val="Verdana"/>
      <family val="2"/>
    </font>
  </fonts>
  <fills count="8">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style="thin">
        <color indexed="2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23"/>
      </left>
      <right>
        <color indexed="63"/>
      </right>
      <top style="thin">
        <color indexed="23"/>
      </top>
      <bottom style="thin">
        <color indexed="23"/>
      </bottom>
    </border>
    <border>
      <left style="thin"/>
      <right style="thin"/>
      <top style="thin"/>
      <bottom style="thin"/>
    </border>
    <border>
      <left style="thin">
        <color indexed="23"/>
      </left>
      <right>
        <color indexed="63"/>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style="thin"/>
      <right style="thin"/>
      <top style="thin"/>
      <bottom>
        <color indexed="63"/>
      </bottom>
    </border>
    <border>
      <left style="medium">
        <color indexed="9"/>
      </left>
      <right style="medium">
        <color indexed="9"/>
      </right>
      <top style="medium">
        <color indexed="9"/>
      </top>
      <bottom style="medium">
        <color indexed="9"/>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1" fillId="0" borderId="0" xfId="0" applyFont="1" applyAlignment="1">
      <alignment/>
    </xf>
    <xf numFmtId="0" fontId="0" fillId="2" borderId="0" xfId="0" applyFont="1" applyFill="1" applyAlignment="1">
      <alignment/>
    </xf>
    <xf numFmtId="0" fontId="0" fillId="0" borderId="0" xfId="0" applyFont="1" applyAlignment="1">
      <alignment/>
    </xf>
    <xf numFmtId="0" fontId="0" fillId="0" borderId="1" xfId="0" applyFont="1" applyBorder="1" applyAlignment="1">
      <alignment/>
    </xf>
    <xf numFmtId="3" fontId="0" fillId="0" borderId="1" xfId="0" applyNumberFormat="1" applyFont="1" applyBorder="1" applyAlignment="1">
      <alignment/>
    </xf>
    <xf numFmtId="3" fontId="0" fillId="0" borderId="0" xfId="0" applyNumberFormat="1" applyFont="1" applyAlignment="1">
      <alignment/>
    </xf>
    <xf numFmtId="0" fontId="0" fillId="3" borderId="2" xfId="0" applyFont="1" applyFill="1" applyBorder="1" applyAlignment="1">
      <alignment/>
    </xf>
    <xf numFmtId="0" fontId="0" fillId="3" borderId="3" xfId="0" applyFont="1" applyFill="1" applyBorder="1" applyAlignment="1">
      <alignment/>
    </xf>
    <xf numFmtId="3" fontId="0" fillId="3" borderId="1" xfId="0" applyNumberFormat="1" applyFont="1" applyFill="1" applyBorder="1" applyAlignment="1">
      <alignment/>
    </xf>
    <xf numFmtId="3" fontId="0" fillId="3" borderId="3" xfId="0" applyNumberFormat="1" applyFont="1" applyFill="1" applyBorder="1" applyAlignment="1">
      <alignment/>
    </xf>
    <xf numFmtId="3" fontId="0" fillId="3" borderId="4" xfId="0" applyNumberFormat="1" applyFont="1" applyFill="1" applyBorder="1" applyAlignment="1">
      <alignment/>
    </xf>
    <xf numFmtId="0" fontId="0" fillId="3" borderId="0" xfId="0" applyFont="1" applyFill="1" applyAlignment="1">
      <alignment/>
    </xf>
    <xf numFmtId="0" fontId="0" fillId="2" borderId="1" xfId="0" applyFont="1" applyFill="1" applyBorder="1" applyAlignment="1">
      <alignment/>
    </xf>
    <xf numFmtId="0" fontId="0" fillId="4" borderId="2" xfId="0" applyFont="1" applyFill="1" applyBorder="1" applyAlignment="1">
      <alignment/>
    </xf>
    <xf numFmtId="0" fontId="0" fillId="4" borderId="3" xfId="0" applyFont="1" applyFill="1" applyBorder="1" applyAlignment="1">
      <alignment/>
    </xf>
    <xf numFmtId="3" fontId="0" fillId="4" borderId="1" xfId="0" applyNumberFormat="1" applyFont="1" applyFill="1" applyBorder="1" applyAlignment="1">
      <alignment/>
    </xf>
    <xf numFmtId="3" fontId="0" fillId="4" borderId="3" xfId="0" applyNumberFormat="1" applyFont="1" applyFill="1" applyBorder="1" applyAlignment="1">
      <alignment/>
    </xf>
    <xf numFmtId="3" fontId="0" fillId="4" borderId="4" xfId="0" applyNumberFormat="1" applyFont="1" applyFill="1" applyBorder="1" applyAlignment="1">
      <alignment/>
    </xf>
    <xf numFmtId="0" fontId="0" fillId="4" borderId="0" xfId="0" applyFont="1" applyFill="1" applyAlignment="1">
      <alignment/>
    </xf>
    <xf numFmtId="0" fontId="0" fillId="5" borderId="2" xfId="0" applyFont="1" applyFill="1" applyBorder="1" applyAlignment="1">
      <alignment/>
    </xf>
    <xf numFmtId="0" fontId="0" fillId="5" borderId="3" xfId="0" applyFont="1" applyFill="1" applyBorder="1" applyAlignment="1">
      <alignment/>
    </xf>
    <xf numFmtId="3" fontId="0" fillId="5" borderId="1" xfId="0" applyNumberFormat="1" applyFont="1" applyFill="1" applyBorder="1" applyAlignment="1">
      <alignment/>
    </xf>
    <xf numFmtId="3" fontId="0" fillId="5" borderId="3" xfId="0" applyNumberFormat="1" applyFont="1" applyFill="1" applyBorder="1" applyAlignment="1">
      <alignment/>
    </xf>
    <xf numFmtId="3" fontId="0" fillId="5" borderId="4" xfId="0" applyNumberFormat="1" applyFont="1" applyFill="1" applyBorder="1" applyAlignment="1">
      <alignment/>
    </xf>
    <xf numFmtId="0" fontId="0" fillId="5" borderId="0" xfId="0" applyFont="1" applyFill="1" applyAlignment="1">
      <alignment/>
    </xf>
    <xf numFmtId="3" fontId="0" fillId="0" borderId="5" xfId="0" applyNumberFormat="1" applyFont="1" applyFill="1" applyBorder="1" applyAlignment="1">
      <alignment/>
    </xf>
    <xf numFmtId="0" fontId="0" fillId="6" borderId="6" xfId="0" applyFill="1" applyBorder="1" applyAlignment="1">
      <alignment/>
    </xf>
    <xf numFmtId="0" fontId="0" fillId="6" borderId="7" xfId="0" applyFill="1" applyBorder="1" applyAlignment="1">
      <alignment/>
    </xf>
    <xf numFmtId="0" fontId="0" fillId="6" borderId="8" xfId="0" applyFill="1" applyBorder="1" applyAlignment="1">
      <alignment/>
    </xf>
    <xf numFmtId="0" fontId="0" fillId="6" borderId="9" xfId="0" applyFill="1" applyBorder="1" applyAlignment="1">
      <alignment/>
    </xf>
    <xf numFmtId="0" fontId="0" fillId="6" borderId="0" xfId="0" applyFill="1" applyBorder="1" applyAlignment="1">
      <alignment/>
    </xf>
    <xf numFmtId="0" fontId="0" fillId="6" borderId="10" xfId="0" applyFill="1" applyBorder="1" applyAlignment="1">
      <alignment/>
    </xf>
    <xf numFmtId="174" fontId="0" fillId="6" borderId="9" xfId="0" applyNumberFormat="1" applyFill="1" applyBorder="1" applyAlignment="1">
      <alignment/>
    </xf>
    <xf numFmtId="174" fontId="0" fillId="6" borderId="0" xfId="0" applyNumberFormat="1" applyFill="1" applyBorder="1" applyAlignment="1">
      <alignment/>
    </xf>
    <xf numFmtId="174" fontId="0" fillId="6" borderId="10" xfId="0" applyNumberFormat="1" applyFill="1" applyBorder="1" applyAlignment="1">
      <alignment/>
    </xf>
    <xf numFmtId="9" fontId="0" fillId="6" borderId="0" xfId="0" applyNumberFormat="1" applyFill="1" applyBorder="1" applyAlignment="1">
      <alignment/>
    </xf>
    <xf numFmtId="6" fontId="0" fillId="6" borderId="0" xfId="0" applyNumberFormat="1" applyFill="1" applyBorder="1" applyAlignment="1">
      <alignment/>
    </xf>
    <xf numFmtId="0" fontId="0" fillId="6" borderId="11" xfId="0" applyFill="1" applyBorder="1" applyAlignment="1">
      <alignment/>
    </xf>
    <xf numFmtId="0" fontId="0" fillId="6" borderId="12" xfId="0" applyFill="1" applyBorder="1" applyAlignment="1">
      <alignment/>
    </xf>
    <xf numFmtId="0" fontId="0" fillId="6" borderId="13" xfId="0" applyFill="1" applyBorder="1" applyAlignment="1">
      <alignment/>
    </xf>
    <xf numFmtId="0" fontId="0" fillId="7" borderId="4" xfId="0" applyFont="1" applyFill="1" applyBorder="1" applyAlignment="1">
      <alignment/>
    </xf>
    <xf numFmtId="9" fontId="0" fillId="6" borderId="10" xfId="21" applyFont="1" applyFill="1" applyBorder="1" applyAlignment="1">
      <alignment/>
    </xf>
    <xf numFmtId="176" fontId="0" fillId="6" borderId="0" xfId="0" applyNumberFormat="1" applyFill="1" applyBorder="1" applyAlignment="1">
      <alignment/>
    </xf>
    <xf numFmtId="0" fontId="0" fillId="0" borderId="0" xfId="0" applyFont="1" applyAlignment="1">
      <alignment horizontal="right"/>
    </xf>
    <xf numFmtId="3" fontId="0" fillId="0" borderId="0" xfId="0" applyNumberFormat="1" applyFont="1" applyAlignment="1">
      <alignment/>
    </xf>
    <xf numFmtId="3" fontId="0" fillId="0" borderId="14" xfId="0" applyNumberFormat="1" applyFont="1" applyBorder="1" applyAlignment="1">
      <alignment/>
    </xf>
    <xf numFmtId="3" fontId="0" fillId="0" borderId="15" xfId="0" applyNumberFormat="1" applyFont="1" applyBorder="1" applyAlignment="1">
      <alignment/>
    </xf>
    <xf numFmtId="0" fontId="0" fillId="0" borderId="15" xfId="0" applyFont="1" applyBorder="1" applyAlignment="1">
      <alignment/>
    </xf>
    <xf numFmtId="3" fontId="0" fillId="0" borderId="16" xfId="0" applyNumberFormat="1" applyFont="1" applyFill="1" applyBorder="1" applyAlignment="1">
      <alignment/>
    </xf>
    <xf numFmtId="3" fontId="0" fillId="0" borderId="17" xfId="0" applyNumberFormat="1" applyFont="1" applyBorder="1" applyAlignment="1">
      <alignment/>
    </xf>
    <xf numFmtId="3" fontId="0" fillId="0" borderId="18" xfId="0" applyNumberFormat="1" applyFont="1" applyBorder="1" applyAlignment="1">
      <alignment/>
    </xf>
    <xf numFmtId="3" fontId="0" fillId="3" borderId="17" xfId="0" applyNumberFormat="1" applyFont="1" applyFill="1" applyBorder="1" applyAlignment="1">
      <alignment/>
    </xf>
    <xf numFmtId="3" fontId="0" fillId="3" borderId="19" xfId="0" applyNumberFormat="1" applyFont="1" applyFill="1" applyBorder="1" applyAlignment="1">
      <alignment/>
    </xf>
    <xf numFmtId="3" fontId="0" fillId="3" borderId="13" xfId="0" applyNumberFormat="1" applyFont="1" applyFill="1" applyBorder="1" applyAlignment="1">
      <alignment/>
    </xf>
    <xf numFmtId="0" fontId="0" fillId="0" borderId="1" xfId="0" applyBorder="1" applyAlignment="1">
      <alignment/>
    </xf>
    <xf numFmtId="3" fontId="0" fillId="0" borderId="2" xfId="0" applyNumberFormat="1" applyFont="1" applyBorder="1" applyAlignment="1">
      <alignment/>
    </xf>
    <xf numFmtId="0" fontId="0" fillId="0" borderId="20" xfId="0" applyFont="1" applyBorder="1" applyAlignment="1">
      <alignment/>
    </xf>
    <xf numFmtId="3" fontId="0" fillId="3" borderId="12" xfId="0" applyNumberFormat="1" applyFont="1" applyFill="1" applyBorder="1" applyAlignment="1">
      <alignment/>
    </xf>
    <xf numFmtId="174" fontId="0" fillId="6" borderId="0" xfId="0" applyNumberFormat="1" applyFill="1" applyBorder="1" applyAlignment="1">
      <alignment/>
    </xf>
    <xf numFmtId="2" fontId="0" fillId="6" borderId="21" xfId="0" applyNumberFormat="1" applyFill="1" applyBorder="1" applyAlignment="1" applyProtection="1">
      <alignment/>
      <protection locked="0"/>
    </xf>
    <xf numFmtId="1" fontId="1" fillId="7" borderId="2" xfId="21" applyNumberFormat="1" applyFont="1" applyFill="1" applyBorder="1" applyAlignment="1" applyProtection="1">
      <alignment/>
      <protection locked="0"/>
    </xf>
    <xf numFmtId="9" fontId="1" fillId="7" borderId="2" xfId="21" applyFont="1" applyFill="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3</xdr:row>
      <xdr:rowOff>0</xdr:rowOff>
    </xdr:from>
    <xdr:to>
      <xdr:col>8</xdr:col>
      <xdr:colOff>133350</xdr:colOff>
      <xdr:row>38</xdr:row>
      <xdr:rowOff>66675</xdr:rowOff>
    </xdr:to>
    <xdr:sp>
      <xdr:nvSpPr>
        <xdr:cNvPr id="1" name="TextBox 1"/>
        <xdr:cNvSpPr txBox="1">
          <a:spLocks noChangeArrowheads="1"/>
        </xdr:cNvSpPr>
      </xdr:nvSpPr>
      <xdr:spPr>
        <a:xfrm>
          <a:off x="790575" y="485775"/>
          <a:ext cx="6048375" cy="5734050"/>
        </a:xfrm>
        <a:prstGeom prst="rect">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The large conventional boiler at A.CID PLC's main chemical production plant is old and inefficient. A.CID expect to move into a new site (powered by a new methane conversion unit) in 6 years time, but in the meantime are trying to decide whether to spend a lot of money renovating their existing boiler.
</a:t>
          </a:r>
          <a:r>
            <a:rPr lang="en-US" cap="none" sz="1200" b="0" i="0" u="none" baseline="0">
              <a:solidFill>
                <a:srgbClr val="000000"/>
              </a:solidFill>
              <a:latin typeface="Calibri"/>
              <a:ea typeface="Calibri"/>
              <a:cs typeface="Calibri"/>
            </a:rPr>
            <a:t>1. The project will last for 3 years at the end of which it is expected to save the company £1.0m pa. 
</a:t>
          </a:r>
          <a:r>
            <a:rPr lang="en-US" cap="none" sz="1200" b="0" i="0" u="none" baseline="0">
              <a:solidFill>
                <a:srgbClr val="000000"/>
              </a:solidFill>
              <a:latin typeface="Calibri"/>
              <a:ea typeface="Calibri"/>
              <a:cs typeface="Calibri"/>
            </a:rPr>
            <a:t>2. At the start, a senior project manager will be hired, at a total wage cost of £50,000 per year. The PM's wage costs will rise by £4000 per year each year of the project. £200,000 of capital items will be purchased through year 1. The major milestone in the project will be hardware installation in year 2, which will also entail the purchase of some £500,000 of equipment and components, in the first half of that year. The boiler work will be carried out by a firm in Finland, and regular travel there will be needed. £8000 travel pa in year 1 will rise to £12,000 and £16,000 in the following years.
</a:t>
          </a:r>
          <a:r>
            <a:rPr lang="en-US" cap="none" sz="1200" b="0" i="0" u="none" baseline="0">
              <a:solidFill>
                <a:srgbClr val="000000"/>
              </a:solidFill>
              <a:latin typeface="Calibri"/>
              <a:ea typeface="Calibri"/>
              <a:cs typeface="Calibri"/>
            </a:rPr>
            <a:t>3. The company will need to spend £5000 on office equipment (furniture and PC's) before the PM can start, and will lease a vehicle for the PM at a cost of £200 per month.
</a:t>
          </a:r>
          <a:r>
            <a:rPr lang="en-US" cap="none" sz="1200" b="0" i="0" u="none" baseline="0">
              <a:solidFill>
                <a:srgbClr val="000000"/>
              </a:solidFill>
              <a:latin typeface="Calibri"/>
              <a:ea typeface="Calibri"/>
              <a:cs typeface="Calibri"/>
            </a:rPr>
            <a:t>4. In addition to the manager, other salaries are likely to rise from £60,000 pa to £120,000 throught the project, and there will be various subcontract support workers - we will be budgeting £20,000 per quarter to cover their fees.
</a:t>
          </a:r>
          <a:r>
            <a:rPr lang="en-US" cap="none" sz="1200" b="0" i="0" u="none" baseline="0">
              <a:solidFill>
                <a:srgbClr val="000000"/>
              </a:solidFill>
              <a:latin typeface="Calibri"/>
              <a:ea typeface="Calibri"/>
              <a:cs typeface="Calibri"/>
            </a:rPr>
            <a:t>5. Depending on the rate of progress, the PM will need various materials - roughly £10,000 per year, evenly spread.
</a:t>
          </a:r>
          <a:r>
            <a:rPr lang="en-US" cap="none" sz="1200" b="0" i="0" u="none" baseline="0">
              <a:solidFill>
                <a:srgbClr val="000000"/>
              </a:solidFill>
              <a:latin typeface="Calibri"/>
              <a:ea typeface="Calibri"/>
              <a:cs typeface="Calibri"/>
            </a:rPr>
            <a:t>6. Every six months we will get advice on project health safety and compliance with regulatory requirements. Our budget is £4000 per year
</a:t>
          </a:r>
          <a:r>
            <a:rPr lang="en-US" cap="none" sz="1200" b="0" i="0" u="none" baseline="0">
              <a:solidFill>
                <a:srgbClr val="000000"/>
              </a:solidFill>
              <a:latin typeface="Calibri"/>
              <a:ea typeface="Calibri"/>
              <a:cs typeface="Calibri"/>
            </a:rPr>
            <a:t>7. Near the end of year 1 we expect to do our first implementation trials, followed by some larger trials in Q3 of year two. These trials will cost us £10,000 and £20,000 respectively.
</a:t>
          </a:r>
          <a:r>
            <a:rPr lang="en-US" cap="none" sz="1200" b="0" i="0" u="none" baseline="0">
              <a:solidFill>
                <a:srgbClr val="000000"/>
              </a:solidFill>
              <a:latin typeface="Calibri"/>
              <a:ea typeface="Calibri"/>
              <a:cs typeface="Calibri"/>
            </a:rPr>
            <a:t>8. Legal and contract fees will be £2000 early in year 1 (set up fees) the same in year 2 (license contract advice), and then £5,000 per quarter until the end of the project. In addition, we expect to spend £500 on IT networking at the start of the project, £2000 in Q3, a similar amount early in the first quarter of year 2 and at the end of year 2, and £10,000 for a high-speed control system early in year 3.
</a:t>
          </a:r>
          <a:r>
            <a:rPr lang="en-US" cap="none" sz="1200" b="0" i="0" u="none" baseline="0">
              <a:solidFill>
                <a:srgbClr val="000000"/>
              </a:solidFill>
              <a:latin typeface="Calibri"/>
              <a:ea typeface="Calibri"/>
              <a:cs typeface="Calibri"/>
            </a:rPr>
            <a:t>9. The office costs will including cleaning (£200 per month) rents/rates (£800 per month), heating/gas (£4000 per year), telephones (£200 per month) and electricity (£8000 per year).
</a:t>
          </a:r>
          <a:r>
            <a:rPr lang="en-US" cap="none" sz="1200" b="0" i="0" u="none" baseline="0">
              <a:solidFill>
                <a:srgbClr val="000000"/>
              </a:solidFill>
              <a:latin typeface="Calibri"/>
              <a:ea typeface="Calibri"/>
              <a:cs typeface="Calibri"/>
            </a:rPr>
            <a:t>10. Other costs include various insurances (total £640 per year), leasing a van (£200 per month), and a travel budget of £4000 per year in years 1 and 2, rising to £8000 in years 3. We will incur an internal charge of £1000 every 6 months for input by the company accountant.
</a:t>
          </a:r>
        </a:p>
      </xdr:txBody>
    </xdr:sp>
    <xdr:clientData/>
  </xdr:twoCellAnchor>
  <xdr:twoCellAnchor>
    <xdr:from>
      <xdr:col>1</xdr:col>
      <xdr:colOff>561975</xdr:colOff>
      <xdr:row>0</xdr:row>
      <xdr:rowOff>9525</xdr:rowOff>
    </xdr:from>
    <xdr:to>
      <xdr:col>7</xdr:col>
      <xdr:colOff>209550</xdr:colOff>
      <xdr:row>2</xdr:row>
      <xdr:rowOff>9525</xdr:rowOff>
    </xdr:to>
    <xdr:sp>
      <xdr:nvSpPr>
        <xdr:cNvPr id="2" name="Text Box 1"/>
        <xdr:cNvSpPr txBox="1">
          <a:spLocks noChangeArrowheads="1"/>
        </xdr:cNvSpPr>
      </xdr:nvSpPr>
      <xdr:spPr>
        <a:xfrm>
          <a:off x="1400175" y="9525"/>
          <a:ext cx="4676775" cy="323850"/>
        </a:xfrm>
        <a:prstGeom prst="rect">
          <a:avLst/>
        </a:prstGeom>
        <a:gradFill rotWithShape="1">
          <a:gsLst>
            <a:gs pos="0">
              <a:srgbClr val="F5FFE6"/>
            </a:gs>
            <a:gs pos="64999">
              <a:srgbClr val="E4FDC2"/>
            </a:gs>
            <a:gs pos="100000">
              <a:srgbClr val="DAFDA7"/>
            </a:gs>
          </a:gsLst>
          <a:lin ang="5400000" scaled="1"/>
        </a:gradFill>
        <a:ln w="9525" cmpd="sng">
          <a:solidFill>
            <a:srgbClr val="98B954"/>
          </a:solidFill>
          <a:headEnd type="none"/>
          <a:tailEnd type="none"/>
        </a:ln>
      </xdr:spPr>
      <xdr:txBody>
        <a:bodyPr vertOverflow="clip" wrap="square" lIns="36576" tIns="22860" rIns="36576" bIns="0"/>
        <a:p>
          <a:pPr algn="ctr">
            <a:defRPr/>
          </a:pPr>
          <a:r>
            <a:rPr lang="en-US" cap="none" sz="1400" b="1" i="1" u="none" baseline="0">
              <a:solidFill>
                <a:srgbClr val="000000"/>
              </a:solidFill>
              <a:latin typeface="Verdana"/>
              <a:ea typeface="Verdana"/>
              <a:cs typeface="Verdana"/>
            </a:rPr>
            <a:t>A.CID Chemicals </a:t>
          </a:r>
          <a:r>
            <a:rPr lang="en-US" cap="none" sz="1400" b="1" i="1" u="none" baseline="0">
              <a:solidFill>
                <a:srgbClr val="000000"/>
              </a:solidFill>
              <a:latin typeface="Verdana"/>
              <a:ea typeface="Verdana"/>
              <a:cs typeface="Verdana"/>
            </a:rPr>
            <a:t> PLC - </a:t>
          </a:r>
          <a:r>
            <a:rPr lang="en-US" cap="none" sz="1400" b="1" i="1" u="none" baseline="0">
              <a:solidFill>
                <a:srgbClr val="000000"/>
              </a:solidFill>
              <a:latin typeface="Verdana"/>
              <a:ea typeface="Verdana"/>
              <a:cs typeface="Verdana"/>
            </a:rPr>
            <a:t>New Plant Heating</a:t>
          </a:r>
        </a:p>
      </xdr:txBody>
    </xdr:sp>
    <xdr:clientData/>
  </xdr:twoCellAnchor>
  <xdr:twoCellAnchor>
    <xdr:from>
      <xdr:col>0</xdr:col>
      <xdr:colOff>781050</xdr:colOff>
      <xdr:row>38</xdr:row>
      <xdr:rowOff>152400</xdr:rowOff>
    </xdr:from>
    <xdr:to>
      <xdr:col>8</xdr:col>
      <xdr:colOff>133350</xdr:colOff>
      <xdr:row>52</xdr:row>
      <xdr:rowOff>133350</xdr:rowOff>
    </xdr:to>
    <xdr:sp>
      <xdr:nvSpPr>
        <xdr:cNvPr id="3" name="TextBox 4"/>
        <xdr:cNvSpPr txBox="1">
          <a:spLocks noChangeArrowheads="1"/>
        </xdr:cNvSpPr>
      </xdr:nvSpPr>
      <xdr:spPr>
        <a:xfrm>
          <a:off x="781050" y="6305550"/>
          <a:ext cx="6057900" cy="2247900"/>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Use the model to answer the following questions:
</a:t>
          </a:r>
          <a:r>
            <a:rPr lang="en-US" cap="none" sz="1200" b="0" i="0" u="none" baseline="0">
              <a:solidFill>
                <a:srgbClr val="000000"/>
              </a:solidFill>
              <a:latin typeface="Calibri"/>
              <a:ea typeface="Calibri"/>
              <a:cs typeface="Calibri"/>
            </a:rPr>
            <a:t>a) How does the spreadsheet calculate net present value(NPV) and internal rate of return(IRR)?
</a:t>
          </a:r>
          <a:r>
            <a:rPr lang="en-US" cap="none" sz="1200" b="0" i="0" u="none" baseline="0">
              <a:solidFill>
                <a:srgbClr val="000000"/>
              </a:solidFill>
              <a:latin typeface="Calibri"/>
              <a:ea typeface="Calibri"/>
              <a:cs typeface="Calibri"/>
            </a:rPr>
            <a:t>b) What is the total cost of the project?
</a:t>
          </a:r>
          <a:r>
            <a:rPr lang="en-US" cap="none" sz="1200" b="0" i="0" u="none" baseline="0">
              <a:solidFill>
                <a:srgbClr val="000000"/>
              </a:solidFill>
              <a:latin typeface="Calibri"/>
              <a:ea typeface="Calibri"/>
              <a:cs typeface="Calibri"/>
            </a:rPr>
            <a:t>c) Look at the 2 'bad scenario' copies of the plan:
</a:t>
          </a:r>
          <a:r>
            <a:rPr lang="en-US" cap="none" sz="1200" b="0" i="0" u="none" baseline="0">
              <a:solidFill>
                <a:srgbClr val="000000"/>
              </a:solidFill>
              <a:latin typeface="Calibri"/>
              <a:ea typeface="Calibri"/>
              <a:cs typeface="Calibri"/>
            </a:rPr>
            <a:t> 'Overspend' Add 10% to all costs
</a:t>
          </a:r>
          <a:r>
            <a:rPr lang="en-US" cap="none" sz="1200" b="0" i="0" u="none" baseline="0">
              <a:solidFill>
                <a:srgbClr val="000000"/>
              </a:solidFill>
              <a:latin typeface="Calibri"/>
              <a:ea typeface="Calibri"/>
              <a:cs typeface="Calibri"/>
            </a:rPr>
            <a:t> 'Late' Add a 3 month delay (add 3 months extra costs and delay the savings by 3  months) 
</a:t>
          </a:r>
          <a:r>
            <a:rPr lang="en-US" cap="none" sz="1200" b="0" i="0" u="none" baseline="0">
              <a:solidFill>
                <a:srgbClr val="000000"/>
              </a:solidFill>
              <a:latin typeface="Calibri"/>
              <a:ea typeface="Calibri"/>
              <a:cs typeface="Calibri"/>
            </a:rPr>
            <a:t>Which of these scenarios is worse (has the lower NPV and/or IRR)? 
</a:t>
          </a:r>
          <a:r>
            <a:rPr lang="en-US" cap="none" sz="1200" b="0" i="0" u="none" baseline="0">
              <a:solidFill>
                <a:srgbClr val="000000"/>
              </a:solidFill>
              <a:latin typeface="Calibri"/>
              <a:ea typeface="Calibri"/>
              <a:cs typeface="Calibri"/>
            </a:rPr>
            <a:t>What happens if the overspend is higher or lower? 
</a:t>
          </a:r>
          <a:r>
            <a:rPr lang="en-US" cap="none" sz="1200" b="0" i="0" u="none" baseline="0">
              <a:solidFill>
                <a:srgbClr val="000000"/>
              </a:solidFill>
              <a:latin typeface="Calibri"/>
              <a:ea typeface="Calibri"/>
              <a:cs typeface="Calibri"/>
            </a:rPr>
            <a:t>What happens if the project is two quarters late?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What general conclusions do you draw from this exercise?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0</xdr:row>
      <xdr:rowOff>114300</xdr:rowOff>
    </xdr:from>
    <xdr:to>
      <xdr:col>9</xdr:col>
      <xdr:colOff>533400</xdr:colOff>
      <xdr:row>2</xdr:row>
      <xdr:rowOff>114300</xdr:rowOff>
    </xdr:to>
    <xdr:sp>
      <xdr:nvSpPr>
        <xdr:cNvPr id="1" name="Text Box 1"/>
        <xdr:cNvSpPr txBox="1">
          <a:spLocks noChangeArrowheads="1"/>
        </xdr:cNvSpPr>
      </xdr:nvSpPr>
      <xdr:spPr>
        <a:xfrm>
          <a:off x="3028950" y="114300"/>
          <a:ext cx="4572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1" u="none" baseline="0">
              <a:solidFill>
                <a:srgbClr val="000000"/>
              </a:solidFill>
              <a:latin typeface="Verdana"/>
              <a:ea typeface="Verdana"/>
              <a:cs typeface="Verdana"/>
            </a:rPr>
            <a:t>A.CID Chemicals </a:t>
          </a:r>
          <a:r>
            <a:rPr lang="en-US" cap="none" sz="1400" b="0" i="1" u="none" baseline="0">
              <a:solidFill>
                <a:srgbClr val="000000"/>
              </a:solidFill>
              <a:latin typeface="Verdana"/>
              <a:ea typeface="Verdana"/>
              <a:cs typeface="Verdana"/>
            </a:rPr>
            <a:t> PLC - </a:t>
          </a:r>
          <a:r>
            <a:rPr lang="en-US" cap="none" sz="1400" b="0" i="1" u="none" baseline="0">
              <a:solidFill>
                <a:srgbClr val="000000"/>
              </a:solidFill>
              <a:latin typeface="Verdana"/>
              <a:ea typeface="Verdana"/>
              <a:cs typeface="Verdana"/>
            </a:rPr>
            <a:t>New Plant Heating:Plan</a:t>
          </a:r>
        </a:p>
      </xdr:txBody>
    </xdr:sp>
    <xdr:clientData/>
  </xdr:twoCellAnchor>
  <xdr:twoCellAnchor>
    <xdr:from>
      <xdr:col>0</xdr:col>
      <xdr:colOff>152400</xdr:colOff>
      <xdr:row>11</xdr:row>
      <xdr:rowOff>9525</xdr:rowOff>
    </xdr:from>
    <xdr:to>
      <xdr:col>2</xdr:col>
      <xdr:colOff>400050</xdr:colOff>
      <xdr:row>16</xdr:row>
      <xdr:rowOff>28575</xdr:rowOff>
    </xdr:to>
    <xdr:sp>
      <xdr:nvSpPr>
        <xdr:cNvPr id="2" name="Rounded Rectangular Callout 3"/>
        <xdr:cNvSpPr>
          <a:spLocks/>
        </xdr:cNvSpPr>
      </xdr:nvSpPr>
      <xdr:spPr>
        <a:xfrm>
          <a:off x="152400" y="1790700"/>
          <a:ext cx="1581150" cy="838200"/>
        </a:xfrm>
        <a:prstGeom prst="wedgeRoundRectCallout">
          <a:avLst>
            <a:gd name="adj1" fmla="val 124671"/>
            <a:gd name="adj2" fmla="val 52023"/>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Can you work out a way to calculate</a:t>
          </a:r>
          <a:r>
            <a:rPr lang="en-US" cap="none" sz="1400" b="0" i="0" u="none" baseline="0">
              <a:solidFill>
                <a:srgbClr val="000000"/>
              </a:solidFill>
            </a:rPr>
            <a:t> this?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0</xdr:row>
      <xdr:rowOff>47625</xdr:rowOff>
    </xdr:from>
    <xdr:to>
      <xdr:col>10</xdr:col>
      <xdr:colOff>466725</xdr:colOff>
      <xdr:row>2</xdr:row>
      <xdr:rowOff>76200</xdr:rowOff>
    </xdr:to>
    <xdr:sp>
      <xdr:nvSpPr>
        <xdr:cNvPr id="1" name="Text Box 1"/>
        <xdr:cNvSpPr txBox="1">
          <a:spLocks noChangeArrowheads="1"/>
        </xdr:cNvSpPr>
      </xdr:nvSpPr>
      <xdr:spPr>
        <a:xfrm>
          <a:off x="2524125" y="47625"/>
          <a:ext cx="5829300" cy="3524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1" u="none" baseline="0">
              <a:solidFill>
                <a:srgbClr val="000000"/>
              </a:solidFill>
              <a:latin typeface="Verdana"/>
              <a:ea typeface="Verdana"/>
              <a:cs typeface="Verdana"/>
            </a:rPr>
            <a:t>A.CID Chemicals  PLC - New Plant Heating:overspend</a:t>
          </a:r>
        </a:p>
      </xdr:txBody>
    </xdr:sp>
    <xdr:clientData/>
  </xdr:twoCellAnchor>
  <xdr:twoCellAnchor>
    <xdr:from>
      <xdr:col>0</xdr:col>
      <xdr:colOff>752475</xdr:colOff>
      <xdr:row>12</xdr:row>
      <xdr:rowOff>47625</xdr:rowOff>
    </xdr:from>
    <xdr:to>
      <xdr:col>3</xdr:col>
      <xdr:colOff>266700</xdr:colOff>
      <xdr:row>17</xdr:row>
      <xdr:rowOff>133350</xdr:rowOff>
    </xdr:to>
    <xdr:sp>
      <xdr:nvSpPr>
        <xdr:cNvPr id="2" name="Rounded Rectangular Callout 2"/>
        <xdr:cNvSpPr>
          <a:spLocks/>
        </xdr:cNvSpPr>
      </xdr:nvSpPr>
      <xdr:spPr>
        <a:xfrm>
          <a:off x="752475" y="1990725"/>
          <a:ext cx="1666875" cy="914400"/>
        </a:xfrm>
        <a:prstGeom prst="wedgeRoundRectCallout">
          <a:avLst>
            <a:gd name="adj1" fmla="val 124013"/>
            <a:gd name="adj2" fmla="val 30402"/>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Can you work out a way to calculate</a:t>
          </a:r>
          <a:r>
            <a:rPr lang="en-US" cap="none" sz="1400" b="0" i="0" u="none" baseline="0">
              <a:solidFill>
                <a:srgbClr val="000000"/>
              </a:solidFill>
            </a:rPr>
            <a:t> this?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47625</xdr:rowOff>
    </xdr:from>
    <xdr:to>
      <xdr:col>10</xdr:col>
      <xdr:colOff>28575</xdr:colOff>
      <xdr:row>1</xdr:row>
      <xdr:rowOff>152400</xdr:rowOff>
    </xdr:to>
    <xdr:sp>
      <xdr:nvSpPr>
        <xdr:cNvPr id="1" name="Text Box 1"/>
        <xdr:cNvSpPr txBox="1">
          <a:spLocks noChangeArrowheads="1"/>
        </xdr:cNvSpPr>
      </xdr:nvSpPr>
      <xdr:spPr>
        <a:xfrm>
          <a:off x="2971800" y="47625"/>
          <a:ext cx="494347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1" u="none" baseline="0">
              <a:solidFill>
                <a:srgbClr val="000000"/>
              </a:solidFill>
              <a:latin typeface="Verdana"/>
              <a:ea typeface="Verdana"/>
              <a:cs typeface="Verdana"/>
            </a:rPr>
            <a:t>A.CID Chemicals  PLC - New Plant Heating: Late</a:t>
          </a:r>
        </a:p>
      </xdr:txBody>
    </xdr:sp>
    <xdr:clientData/>
  </xdr:twoCellAnchor>
  <xdr:twoCellAnchor>
    <xdr:from>
      <xdr:col>1</xdr:col>
      <xdr:colOff>238125</xdr:colOff>
      <xdr:row>9</xdr:row>
      <xdr:rowOff>133350</xdr:rowOff>
    </xdr:from>
    <xdr:to>
      <xdr:col>3</xdr:col>
      <xdr:colOff>495300</xdr:colOff>
      <xdr:row>15</xdr:row>
      <xdr:rowOff>0</xdr:rowOff>
    </xdr:to>
    <xdr:sp>
      <xdr:nvSpPr>
        <xdr:cNvPr id="2" name="Rounded Rectangular Callout 2"/>
        <xdr:cNvSpPr>
          <a:spLocks/>
        </xdr:cNvSpPr>
      </xdr:nvSpPr>
      <xdr:spPr>
        <a:xfrm>
          <a:off x="1057275" y="1590675"/>
          <a:ext cx="1590675" cy="847725"/>
        </a:xfrm>
        <a:prstGeom prst="wedgeRoundRectCallout">
          <a:avLst>
            <a:gd name="adj1" fmla="val 124671"/>
            <a:gd name="adj2" fmla="val 52023"/>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Can you work out a way to calculate</a:t>
          </a:r>
          <a:r>
            <a:rPr lang="en-US" cap="none" sz="1400" b="0" i="0" u="none" baseline="0">
              <a:solidFill>
                <a:srgbClr val="000000"/>
              </a:solidFill>
            </a:rPr>
            <a:t> this?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J55" sqref="J55"/>
    </sheetView>
  </sheetViews>
  <sheetFormatPr defaultColWidth="11.00390625" defaultRowHeight="12.75"/>
  <sheetData/>
  <sheetProtection password="F6AD" sheet="1" objects="1" scenarios="1"/>
  <printOptions/>
  <pageMargins left="0.7500000000000001" right="0.7500000000000001" top="1" bottom="1" header="0.5" footer="0.5"/>
  <pageSetup fitToHeight="1" fitToWidth="1" orientation="portrait" paperSize="10" scale="72"/>
  <drawing r:id="rId1"/>
</worksheet>
</file>

<file path=xl/worksheets/sheet2.xml><?xml version="1.0" encoding="utf-8"?>
<worksheet xmlns="http://schemas.openxmlformats.org/spreadsheetml/2006/main" xmlns:r="http://schemas.openxmlformats.org/officeDocument/2006/relationships">
  <sheetPr>
    <pageSetUpPr fitToPage="1"/>
  </sheetPr>
  <dimension ref="A4:AB70"/>
  <sheetViews>
    <sheetView workbookViewId="0" topLeftCell="A1">
      <selection activeCell="E20" sqref="E20"/>
    </sheetView>
  </sheetViews>
  <sheetFormatPr defaultColWidth="11.00390625" defaultRowHeight="12.75"/>
  <cols>
    <col min="1" max="1" width="10.75390625" style="3" customWidth="1"/>
    <col min="2" max="2" width="6.75390625" style="3" customWidth="1"/>
    <col min="3" max="21" width="10.75390625" style="3" customWidth="1"/>
    <col min="29" max="16384" width="10.75390625" style="3" customWidth="1"/>
  </cols>
  <sheetData>
    <row r="1" ht="12.75"/>
    <row r="2" ht="12.75"/>
    <row r="3" ht="12.75"/>
    <row r="4" spans="22:28" s="2" customFormat="1" ht="12.75">
      <c r="V4"/>
      <c r="W4"/>
      <c r="X4"/>
      <c r="Y4"/>
      <c r="Z4"/>
      <c r="AA4"/>
      <c r="AB4"/>
    </row>
    <row r="5" ht="12.75"/>
    <row r="6" ht="12.75"/>
    <row r="7" ht="12.75"/>
    <row r="8" spans="22:28" s="12" customFormat="1" ht="12.75">
      <c r="V8"/>
      <c r="W8"/>
      <c r="X8"/>
      <c r="Y8"/>
      <c r="Z8"/>
      <c r="AA8"/>
      <c r="AB8"/>
    </row>
    <row r="9" spans="4:9" ht="12.75">
      <c r="D9" s="27"/>
      <c r="E9" s="28" t="s">
        <v>75</v>
      </c>
      <c r="F9" s="28"/>
      <c r="G9" s="28"/>
      <c r="H9" s="28"/>
      <c r="I9" s="29"/>
    </row>
    <row r="10" spans="4:9" ht="12.75">
      <c r="D10" s="30" t="s">
        <v>28</v>
      </c>
      <c r="E10" s="31" t="s">
        <v>29</v>
      </c>
      <c r="F10" s="31" t="s">
        <v>30</v>
      </c>
      <c r="G10" s="31" t="s">
        <v>31</v>
      </c>
      <c r="H10" s="31" t="s">
        <v>32</v>
      </c>
      <c r="I10" s="32" t="s">
        <v>72</v>
      </c>
    </row>
    <row r="11" spans="4:9" ht="12.75">
      <c r="D11" s="33">
        <f>F70</f>
        <v>-466940</v>
      </c>
      <c r="E11" s="34">
        <f>(J70-D11)</f>
        <v>-826440</v>
      </c>
      <c r="F11" s="34">
        <f>K68+L68+M68+N68</f>
        <v>-357440</v>
      </c>
      <c r="G11" s="34">
        <f>SUM(O68:R68)</f>
        <v>1000000</v>
      </c>
      <c r="H11" s="34">
        <f>S68</f>
        <v>1000000</v>
      </c>
      <c r="I11" s="35">
        <f>T68</f>
        <v>1000000</v>
      </c>
    </row>
    <row r="12" spans="4:9" ht="12.75">
      <c r="D12" s="30"/>
      <c r="E12" s="31"/>
      <c r="F12" s="31"/>
      <c r="G12" s="31"/>
      <c r="H12" s="31"/>
      <c r="I12" s="32"/>
    </row>
    <row r="13" spans="4:9" ht="12.75">
      <c r="D13" s="30"/>
      <c r="E13" s="31" t="s">
        <v>26</v>
      </c>
      <c r="F13" s="59">
        <f>D11+E11+F11</f>
        <v>-1650820</v>
      </c>
      <c r="G13" s="31"/>
      <c r="H13" s="31"/>
      <c r="I13" s="42"/>
    </row>
    <row r="14" spans="4:9" ht="12.75">
      <c r="D14" s="30"/>
      <c r="E14" s="31" t="s">
        <v>24</v>
      </c>
      <c r="F14" s="36">
        <v>0.05</v>
      </c>
      <c r="G14" s="31"/>
      <c r="H14" s="31"/>
      <c r="I14" s="32"/>
    </row>
    <row r="15" spans="4:9" ht="12.75">
      <c r="D15" s="30"/>
      <c r="E15" s="31" t="s">
        <v>25</v>
      </c>
      <c r="F15" s="37">
        <f>NPV(F14,D11:I11)</f>
        <v>849363.7225962449</v>
      </c>
      <c r="G15" s="31"/>
      <c r="H15" s="31"/>
      <c r="I15" s="32"/>
    </row>
    <row r="16" spans="4:9" ht="13.5" thickBot="1">
      <c r="D16" s="30"/>
      <c r="E16" s="31" t="s">
        <v>27</v>
      </c>
      <c r="F16" s="36">
        <f>IRR(D11:I11)</f>
        <v>0.2163871976408369</v>
      </c>
      <c r="G16" s="31"/>
      <c r="H16" s="31"/>
      <c r="I16" s="32"/>
    </row>
    <row r="17" spans="4:9" ht="13.5" thickBot="1">
      <c r="D17" s="38"/>
      <c r="E17" s="39" t="s">
        <v>50</v>
      </c>
      <c r="F17" s="60"/>
      <c r="G17" s="39" t="s">
        <v>58</v>
      </c>
      <c r="H17" s="39"/>
      <c r="I17" s="40"/>
    </row>
    <row r="18" spans="22:28" s="12" customFormat="1" ht="12.75">
      <c r="V18"/>
      <c r="W18"/>
      <c r="X18"/>
      <c r="Y18"/>
      <c r="Z18"/>
      <c r="AA18"/>
      <c r="AB18"/>
    </row>
    <row r="19" ht="12.75"/>
    <row r="20" spans="1:28" s="2" customFormat="1" ht="12.75">
      <c r="A20" s="2" t="s">
        <v>0</v>
      </c>
      <c r="C20" s="2" t="s">
        <v>33</v>
      </c>
      <c r="D20" s="2" t="s">
        <v>34</v>
      </c>
      <c r="E20" s="2" t="s">
        <v>35</v>
      </c>
      <c r="F20" s="2" t="s">
        <v>36</v>
      </c>
      <c r="G20" s="2" t="s">
        <v>37</v>
      </c>
      <c r="H20" s="2" t="s">
        <v>38</v>
      </c>
      <c r="I20" s="2" t="s">
        <v>39</v>
      </c>
      <c r="J20" s="2" t="s">
        <v>40</v>
      </c>
      <c r="K20" s="2" t="s">
        <v>41</v>
      </c>
      <c r="L20" s="2" t="s">
        <v>42</v>
      </c>
      <c r="M20" s="2" t="s">
        <v>43</v>
      </c>
      <c r="N20" s="2" t="s">
        <v>44</v>
      </c>
      <c r="O20" s="2" t="s">
        <v>64</v>
      </c>
      <c r="P20" s="2" t="s">
        <v>65</v>
      </c>
      <c r="Q20" s="2" t="s">
        <v>66</v>
      </c>
      <c r="R20" s="2" t="s">
        <v>67</v>
      </c>
      <c r="S20" s="2" t="s">
        <v>68</v>
      </c>
      <c r="T20" s="2" t="s">
        <v>69</v>
      </c>
      <c r="V20"/>
      <c r="W20"/>
      <c r="X20"/>
      <c r="Y20"/>
      <c r="Z20"/>
      <c r="AA20"/>
      <c r="AB20"/>
    </row>
    <row r="21" spans="1:12" ht="12.75">
      <c r="A21" s="1" t="s">
        <v>52</v>
      </c>
      <c r="C21" s="4"/>
      <c r="D21" s="4"/>
      <c r="E21" s="4"/>
      <c r="F21" s="4"/>
      <c r="G21" s="4"/>
      <c r="H21" s="4"/>
      <c r="I21" s="4"/>
      <c r="J21" s="4"/>
      <c r="K21" s="4"/>
      <c r="L21" s="4"/>
    </row>
    <row r="22" spans="1:20" ht="12.75">
      <c r="A22" s="3" t="s">
        <v>70</v>
      </c>
      <c r="C22" s="5">
        <v>0</v>
      </c>
      <c r="D22" s="5"/>
      <c r="E22" s="5"/>
      <c r="F22" s="5"/>
      <c r="G22" s="5"/>
      <c r="H22" s="5"/>
      <c r="I22" s="5"/>
      <c r="J22" s="5"/>
      <c r="K22" s="5"/>
      <c r="L22" s="5"/>
      <c r="M22" s="6"/>
      <c r="N22" s="6"/>
      <c r="O22" s="45">
        <v>250000</v>
      </c>
      <c r="P22" s="45">
        <v>250000</v>
      </c>
      <c r="Q22" s="45">
        <v>250000</v>
      </c>
      <c r="R22" s="45">
        <v>250000</v>
      </c>
      <c r="S22" s="45">
        <v>1000000</v>
      </c>
      <c r="T22" s="45">
        <v>1000000</v>
      </c>
    </row>
    <row r="23" spans="1:14" ht="12.75">
      <c r="A23" s="3" t="s">
        <v>1</v>
      </c>
      <c r="C23" s="5"/>
      <c r="D23" s="5"/>
      <c r="E23" s="5"/>
      <c r="F23" s="5"/>
      <c r="G23" s="5"/>
      <c r="H23" s="5"/>
      <c r="I23" s="5"/>
      <c r="J23" s="5"/>
      <c r="K23" s="5"/>
      <c r="L23" s="5"/>
      <c r="M23" s="6"/>
      <c r="N23" s="6"/>
    </row>
    <row r="24" spans="1:21" ht="12.75">
      <c r="A24" s="7" t="s">
        <v>2</v>
      </c>
      <c r="B24" s="8"/>
      <c r="C24" s="9">
        <f>SUM(C22:C23)</f>
        <v>0</v>
      </c>
      <c r="D24" s="9">
        <f aca="true" t="shared" si="0" ref="D24:T24">SUM(D22:D23)</f>
        <v>0</v>
      </c>
      <c r="E24" s="9">
        <f t="shared" si="0"/>
        <v>0</v>
      </c>
      <c r="F24" s="9">
        <f t="shared" si="0"/>
        <v>0</v>
      </c>
      <c r="G24" s="9">
        <f t="shared" si="0"/>
        <v>0</v>
      </c>
      <c r="H24" s="9">
        <f t="shared" si="0"/>
        <v>0</v>
      </c>
      <c r="I24" s="9">
        <f t="shared" si="0"/>
        <v>0</v>
      </c>
      <c r="J24" s="9">
        <f t="shared" si="0"/>
        <v>0</v>
      </c>
      <c r="K24" s="9">
        <f t="shared" si="0"/>
        <v>0</v>
      </c>
      <c r="L24" s="9">
        <f t="shared" si="0"/>
        <v>0</v>
      </c>
      <c r="M24" s="9">
        <f t="shared" si="0"/>
        <v>0</v>
      </c>
      <c r="N24" s="9">
        <f t="shared" si="0"/>
        <v>0</v>
      </c>
      <c r="O24" s="9">
        <f t="shared" si="0"/>
        <v>250000</v>
      </c>
      <c r="P24" s="9">
        <f t="shared" si="0"/>
        <v>250000</v>
      </c>
      <c r="Q24" s="9">
        <f t="shared" si="0"/>
        <v>250000</v>
      </c>
      <c r="R24" s="9">
        <f t="shared" si="0"/>
        <v>250000</v>
      </c>
      <c r="S24" s="9">
        <f t="shared" si="0"/>
        <v>1000000</v>
      </c>
      <c r="T24" s="9">
        <f t="shared" si="0"/>
        <v>1000000</v>
      </c>
      <c r="U24" s="12"/>
    </row>
    <row r="25" spans="3:14" ht="12.75">
      <c r="C25" s="5"/>
      <c r="D25" s="5"/>
      <c r="E25" s="5"/>
      <c r="F25" s="5"/>
      <c r="G25" s="5"/>
      <c r="H25" s="5"/>
      <c r="I25" s="5"/>
      <c r="J25" s="5"/>
      <c r="K25" s="5"/>
      <c r="L25" s="5"/>
      <c r="M25" s="6"/>
      <c r="N25" s="6"/>
    </row>
    <row r="26" spans="3:20" ht="12.75">
      <c r="C26" s="5"/>
      <c r="D26" s="5"/>
      <c r="E26" s="5"/>
      <c r="F26" s="5"/>
      <c r="G26" s="5"/>
      <c r="H26" s="5"/>
      <c r="I26" s="5"/>
      <c r="J26" s="5"/>
      <c r="K26" s="5"/>
      <c r="L26" s="46"/>
      <c r="M26" s="47"/>
      <c r="N26" s="47"/>
      <c r="O26" s="48"/>
      <c r="P26" s="48"/>
      <c r="Q26" s="48"/>
      <c r="R26" s="48"/>
      <c r="S26" s="48"/>
      <c r="T26" s="48"/>
    </row>
    <row r="27" spans="3:20" ht="12.75">
      <c r="C27" s="5"/>
      <c r="D27" s="5"/>
      <c r="E27" s="5"/>
      <c r="F27" s="5"/>
      <c r="G27" s="5"/>
      <c r="H27" s="5"/>
      <c r="I27" s="5"/>
      <c r="J27" s="5"/>
      <c r="K27" s="5"/>
      <c r="L27" s="46"/>
      <c r="M27" s="47"/>
      <c r="N27" s="47"/>
      <c r="O27" s="48"/>
      <c r="P27" s="48"/>
      <c r="Q27" s="48"/>
      <c r="R27" s="48"/>
      <c r="S27" s="48"/>
      <c r="T27" s="48"/>
    </row>
    <row r="28" spans="1:20" ht="12.75">
      <c r="A28" s="1" t="s">
        <v>3</v>
      </c>
      <c r="C28" s="5"/>
      <c r="D28" s="5"/>
      <c r="E28" s="5"/>
      <c r="F28" s="5"/>
      <c r="G28" s="5"/>
      <c r="H28" s="5"/>
      <c r="I28" s="5"/>
      <c r="J28" s="5"/>
      <c r="K28" s="5"/>
      <c r="L28" s="46"/>
      <c r="M28" s="47"/>
      <c r="N28" s="47"/>
      <c r="O28" s="48"/>
      <c r="P28" s="48"/>
      <c r="Q28" s="48"/>
      <c r="R28" s="48"/>
      <c r="S28" s="48"/>
      <c r="T28" s="48"/>
    </row>
    <row r="29" spans="1:20" ht="12.75">
      <c r="A29" s="3" t="s">
        <v>4</v>
      </c>
      <c r="C29" s="5">
        <v>50000</v>
      </c>
      <c r="D29" s="5">
        <v>50000</v>
      </c>
      <c r="E29" s="5">
        <v>50000</v>
      </c>
      <c r="F29" s="5">
        <v>50000</v>
      </c>
      <c r="G29" s="5"/>
      <c r="H29" s="5"/>
      <c r="I29" s="5"/>
      <c r="J29" s="5"/>
      <c r="K29" s="5"/>
      <c r="L29" s="46"/>
      <c r="M29" s="47"/>
      <c r="N29" s="47"/>
      <c r="O29" s="48"/>
      <c r="P29" s="48"/>
      <c r="Q29" s="48"/>
      <c r="R29" s="48"/>
      <c r="S29" s="48"/>
      <c r="T29" s="48"/>
    </row>
    <row r="30" spans="1:20" ht="12.75">
      <c r="A30" s="3" t="s">
        <v>5</v>
      </c>
      <c r="C30" s="5"/>
      <c r="D30" s="5"/>
      <c r="G30" s="5">
        <v>250000</v>
      </c>
      <c r="H30" s="5">
        <v>250000</v>
      </c>
      <c r="I30" s="5"/>
      <c r="J30" s="5"/>
      <c r="K30" s="5"/>
      <c r="L30" s="46"/>
      <c r="M30" s="47"/>
      <c r="N30" s="47"/>
      <c r="O30" s="48"/>
      <c r="P30" s="48"/>
      <c r="Q30" s="48"/>
      <c r="R30" s="48"/>
      <c r="S30" s="48"/>
      <c r="T30" s="48"/>
    </row>
    <row r="31" spans="1:20" ht="12.75">
      <c r="A31" s="3" t="s">
        <v>6</v>
      </c>
      <c r="C31" s="5">
        <v>5000</v>
      </c>
      <c r="D31" s="5"/>
      <c r="E31" s="5"/>
      <c r="F31" s="5"/>
      <c r="G31" s="5"/>
      <c r="H31" s="5"/>
      <c r="I31" s="5"/>
      <c r="J31" s="5"/>
      <c r="K31" s="5"/>
      <c r="L31" s="46"/>
      <c r="M31" s="47"/>
      <c r="N31" s="47"/>
      <c r="O31" s="48"/>
      <c r="P31" s="48"/>
      <c r="Q31" s="48"/>
      <c r="R31" s="48"/>
      <c r="S31" s="48"/>
      <c r="T31" s="48"/>
    </row>
    <row r="32" spans="1:20" ht="12.75">
      <c r="A32" s="3" t="s">
        <v>7</v>
      </c>
      <c r="C32" s="5"/>
      <c r="D32" s="5"/>
      <c r="E32" s="5"/>
      <c r="F32" s="5"/>
      <c r="G32" s="5"/>
      <c r="H32" s="5"/>
      <c r="I32" s="5"/>
      <c r="J32" s="5"/>
      <c r="K32" s="5"/>
      <c r="L32" s="46"/>
      <c r="M32" s="47"/>
      <c r="N32" s="47"/>
      <c r="O32" s="48"/>
      <c r="P32" s="48"/>
      <c r="Q32" s="48"/>
      <c r="R32" s="48"/>
      <c r="S32" s="48"/>
      <c r="T32" s="48"/>
    </row>
    <row r="33" spans="1:28" s="12" customFormat="1" ht="12.75">
      <c r="A33" s="3" t="s">
        <v>1</v>
      </c>
      <c r="B33" s="3"/>
      <c r="C33" s="5"/>
      <c r="D33" s="5"/>
      <c r="E33" s="5"/>
      <c r="F33" s="5"/>
      <c r="G33" s="5"/>
      <c r="H33" s="5"/>
      <c r="I33" s="5"/>
      <c r="J33" s="5"/>
      <c r="K33" s="5"/>
      <c r="L33" s="5"/>
      <c r="M33" s="6"/>
      <c r="N33" s="6"/>
      <c r="O33" s="3"/>
      <c r="P33" s="3"/>
      <c r="Q33" s="3"/>
      <c r="R33" s="3"/>
      <c r="S33" s="3"/>
      <c r="T33" s="3"/>
      <c r="U33" s="3"/>
      <c r="V33"/>
      <c r="W33"/>
      <c r="X33"/>
      <c r="Y33"/>
      <c r="Z33"/>
      <c r="AA33"/>
      <c r="AB33"/>
    </row>
    <row r="34" spans="1:21" ht="12.75">
      <c r="A34" s="7" t="s">
        <v>2</v>
      </c>
      <c r="B34" s="8"/>
      <c r="C34" s="9">
        <f>C29+C30+C31+C32+C33</f>
        <v>55000</v>
      </c>
      <c r="D34" s="9">
        <f>D29+D30+D31+D32+D33</f>
        <v>50000</v>
      </c>
      <c r="E34" s="9">
        <f>SUM(E29:E33)</f>
        <v>50000</v>
      </c>
      <c r="F34" s="9">
        <f aca="true" t="shared" si="1" ref="F34:T34">SUM(F29:F33)</f>
        <v>50000</v>
      </c>
      <c r="G34" s="9">
        <f t="shared" si="1"/>
        <v>250000</v>
      </c>
      <c r="H34" s="9">
        <f t="shared" si="1"/>
        <v>250000</v>
      </c>
      <c r="I34" s="9">
        <f t="shared" si="1"/>
        <v>0</v>
      </c>
      <c r="J34" s="9">
        <f t="shared" si="1"/>
        <v>0</v>
      </c>
      <c r="K34" s="9">
        <f t="shared" si="1"/>
        <v>0</v>
      </c>
      <c r="L34" s="9">
        <f t="shared" si="1"/>
        <v>0</v>
      </c>
      <c r="M34" s="9">
        <f t="shared" si="1"/>
        <v>0</v>
      </c>
      <c r="N34" s="9">
        <f t="shared" si="1"/>
        <v>0</v>
      </c>
      <c r="O34" s="9">
        <f t="shared" si="1"/>
        <v>0</v>
      </c>
      <c r="P34" s="9">
        <f t="shared" si="1"/>
        <v>0</v>
      </c>
      <c r="Q34" s="9">
        <f t="shared" si="1"/>
        <v>0</v>
      </c>
      <c r="R34" s="9">
        <f t="shared" si="1"/>
        <v>0</v>
      </c>
      <c r="S34" s="9">
        <f t="shared" si="1"/>
        <v>0</v>
      </c>
      <c r="T34" s="9">
        <f t="shared" si="1"/>
        <v>0</v>
      </c>
      <c r="U34" s="12"/>
    </row>
    <row r="35" spans="1:28" s="2" customFormat="1" ht="12.75">
      <c r="A35" s="3"/>
      <c r="B35" s="3"/>
      <c r="C35" s="4"/>
      <c r="D35" s="4"/>
      <c r="E35" s="4"/>
      <c r="F35" s="4"/>
      <c r="G35" s="4"/>
      <c r="H35" s="4"/>
      <c r="I35" s="4"/>
      <c r="J35" s="4"/>
      <c r="K35" s="4"/>
      <c r="L35" s="4"/>
      <c r="M35" s="3"/>
      <c r="N35" s="3"/>
      <c r="O35" s="3"/>
      <c r="P35" s="3"/>
      <c r="Q35" s="3"/>
      <c r="R35" s="3"/>
      <c r="S35" s="3"/>
      <c r="T35" s="3"/>
      <c r="U35" s="3"/>
      <c r="V35"/>
      <c r="W35"/>
      <c r="X35"/>
      <c r="Y35"/>
      <c r="Z35"/>
      <c r="AA35"/>
      <c r="AB35"/>
    </row>
    <row r="36" spans="1:21" ht="12.75">
      <c r="A36" s="2" t="s">
        <v>0</v>
      </c>
      <c r="B36" s="2"/>
      <c r="C36" s="13" t="str">
        <f>C20</f>
        <v>Y1 1Q</v>
      </c>
      <c r="D36" s="13" t="str">
        <f aca="true" t="shared" si="2" ref="D36:N36">D20</f>
        <v>Y1 2Q</v>
      </c>
      <c r="E36" s="13" t="str">
        <f t="shared" si="2"/>
        <v>Y1 3Q</v>
      </c>
      <c r="F36" s="13" t="str">
        <f t="shared" si="2"/>
        <v>Y1 4Q</v>
      </c>
      <c r="G36" s="13" t="str">
        <f t="shared" si="2"/>
        <v>Y2 1Q</v>
      </c>
      <c r="H36" s="13" t="str">
        <f t="shared" si="2"/>
        <v>Y2 2Q</v>
      </c>
      <c r="I36" s="13" t="str">
        <f t="shared" si="2"/>
        <v>Y2 3Q</v>
      </c>
      <c r="J36" s="13" t="str">
        <f t="shared" si="2"/>
        <v>Y2 4Q</v>
      </c>
      <c r="K36" s="13" t="str">
        <f t="shared" si="2"/>
        <v>Y3 1Q </v>
      </c>
      <c r="L36" s="13" t="str">
        <f t="shared" si="2"/>
        <v>Y3 2Q</v>
      </c>
      <c r="M36" s="2" t="str">
        <f t="shared" si="2"/>
        <v>Y3 3Q</v>
      </c>
      <c r="N36" s="2" t="str">
        <f t="shared" si="2"/>
        <v>Y3 4Q</v>
      </c>
      <c r="O36" s="2" t="s">
        <v>64</v>
      </c>
      <c r="P36" s="2" t="s">
        <v>65</v>
      </c>
      <c r="Q36" s="2" t="s">
        <v>66</v>
      </c>
      <c r="R36" s="2" t="s">
        <v>67</v>
      </c>
      <c r="S36" s="2" t="s">
        <v>68</v>
      </c>
      <c r="T36" s="2" t="s">
        <v>69</v>
      </c>
      <c r="U36" s="2"/>
    </row>
    <row r="37" spans="1:12" ht="12.75">
      <c r="A37" s="1" t="s">
        <v>8</v>
      </c>
      <c r="C37" s="4"/>
      <c r="D37" s="4"/>
      <c r="E37" s="4"/>
      <c r="F37" s="4"/>
      <c r="G37" s="4"/>
      <c r="H37" s="4"/>
      <c r="I37" s="4"/>
      <c r="J37" s="4"/>
      <c r="K37" s="4"/>
      <c r="L37" s="4"/>
    </row>
    <row r="38" spans="1:12" ht="12.75">
      <c r="A38" s="1" t="s">
        <v>9</v>
      </c>
      <c r="C38" s="4"/>
      <c r="D38" s="4"/>
      <c r="E38" s="4"/>
      <c r="F38" s="4"/>
      <c r="G38" s="4"/>
      <c r="H38" s="4"/>
      <c r="I38" s="4"/>
      <c r="J38" s="4"/>
      <c r="K38" s="4"/>
      <c r="L38" s="4"/>
    </row>
    <row r="39" spans="1:20" ht="12.75">
      <c r="A39" s="3" t="s">
        <v>45</v>
      </c>
      <c r="C39" s="5">
        <v>12500</v>
      </c>
      <c r="D39" s="5">
        <v>12500</v>
      </c>
      <c r="E39" s="5">
        <v>12500</v>
      </c>
      <c r="F39" s="5">
        <v>12500</v>
      </c>
      <c r="G39" s="5">
        <v>13500</v>
      </c>
      <c r="H39" s="5">
        <v>13500</v>
      </c>
      <c r="I39" s="5">
        <v>13500</v>
      </c>
      <c r="J39" s="5">
        <v>13500</v>
      </c>
      <c r="K39" s="5">
        <v>14500</v>
      </c>
      <c r="L39" s="5">
        <v>14500</v>
      </c>
      <c r="M39" s="5">
        <v>14500</v>
      </c>
      <c r="N39" s="46">
        <v>14500</v>
      </c>
      <c r="O39" s="48"/>
      <c r="P39" s="48"/>
      <c r="Q39" s="48"/>
      <c r="R39" s="48"/>
      <c r="S39" s="48"/>
      <c r="T39" s="48"/>
    </row>
    <row r="40" spans="1:20" ht="12.75">
      <c r="A40" s="3" t="s">
        <v>17</v>
      </c>
      <c r="C40" s="5">
        <v>2500</v>
      </c>
      <c r="D40" s="5">
        <v>2500</v>
      </c>
      <c r="E40" s="5">
        <v>2500</v>
      </c>
      <c r="F40" s="5">
        <v>2500</v>
      </c>
      <c r="G40" s="5">
        <v>2500</v>
      </c>
      <c r="H40" s="5">
        <v>2500</v>
      </c>
      <c r="I40" s="5">
        <v>2500</v>
      </c>
      <c r="J40" s="5">
        <v>2500</v>
      </c>
      <c r="K40" s="5">
        <v>2500</v>
      </c>
      <c r="L40" s="5">
        <v>2500</v>
      </c>
      <c r="M40" s="5">
        <v>2500</v>
      </c>
      <c r="N40" s="46">
        <v>2500</v>
      </c>
      <c r="O40" s="48"/>
      <c r="P40" s="48"/>
      <c r="Q40" s="48"/>
      <c r="R40" s="48"/>
      <c r="S40" s="48"/>
      <c r="T40" s="48"/>
    </row>
    <row r="41" spans="1:20" ht="12.75">
      <c r="A41" s="3" t="s">
        <v>55</v>
      </c>
      <c r="C41" s="5">
        <v>20000</v>
      </c>
      <c r="D41" s="5">
        <v>20000</v>
      </c>
      <c r="E41" s="5">
        <v>20000</v>
      </c>
      <c r="F41" s="5">
        <v>20000</v>
      </c>
      <c r="G41" s="5">
        <v>20000</v>
      </c>
      <c r="H41" s="5">
        <v>20000</v>
      </c>
      <c r="I41" s="5">
        <v>20000</v>
      </c>
      <c r="J41" s="5">
        <v>20000</v>
      </c>
      <c r="K41" s="5">
        <v>20000</v>
      </c>
      <c r="L41" s="5">
        <v>20000</v>
      </c>
      <c r="M41" s="5">
        <v>20000</v>
      </c>
      <c r="N41" s="46">
        <v>20000</v>
      </c>
      <c r="O41" s="48"/>
      <c r="P41" s="48"/>
      <c r="Q41" s="48"/>
      <c r="R41" s="48"/>
      <c r="S41" s="48"/>
      <c r="T41" s="48"/>
    </row>
    <row r="42" spans="1:20" ht="12.75">
      <c r="A42" s="3" t="s">
        <v>19</v>
      </c>
      <c r="C42" s="5"/>
      <c r="D42" s="5">
        <v>2000</v>
      </c>
      <c r="E42" s="5"/>
      <c r="F42" s="5">
        <v>2000</v>
      </c>
      <c r="G42" s="5"/>
      <c r="H42" s="5">
        <v>2000</v>
      </c>
      <c r="I42" s="5"/>
      <c r="J42" s="5">
        <v>2000</v>
      </c>
      <c r="K42" s="5"/>
      <c r="L42" s="5">
        <v>2000</v>
      </c>
      <c r="M42" s="6"/>
      <c r="N42" s="6">
        <v>2000</v>
      </c>
      <c r="O42" s="48"/>
      <c r="P42" s="48"/>
      <c r="Q42" s="48"/>
      <c r="R42" s="48"/>
      <c r="S42" s="48"/>
      <c r="T42" s="48"/>
    </row>
    <row r="43" spans="1:20" ht="12.75">
      <c r="A43" s="3" t="s">
        <v>46</v>
      </c>
      <c r="C43" s="5"/>
      <c r="D43" s="4"/>
      <c r="E43" s="5"/>
      <c r="F43" s="5">
        <v>10000</v>
      </c>
      <c r="G43" s="4"/>
      <c r="H43" s="5"/>
      <c r="I43" s="5">
        <v>20000</v>
      </c>
      <c r="J43" s="5"/>
      <c r="K43" s="5"/>
      <c r="L43" s="5"/>
      <c r="M43" s="6"/>
      <c r="N43" s="6"/>
      <c r="O43" s="48"/>
      <c r="P43" s="48"/>
      <c r="Q43" s="48"/>
      <c r="R43" s="48"/>
      <c r="S43" s="48"/>
      <c r="T43" s="48"/>
    </row>
    <row r="44" spans="1:20" ht="12.75">
      <c r="A44" s="3" t="s">
        <v>20</v>
      </c>
      <c r="C44" s="5">
        <v>2000</v>
      </c>
      <c r="D44" s="5"/>
      <c r="E44" s="5"/>
      <c r="F44" s="5"/>
      <c r="G44" s="5">
        <v>2000</v>
      </c>
      <c r="H44" s="5">
        <v>5000</v>
      </c>
      <c r="I44" s="5">
        <v>5000</v>
      </c>
      <c r="J44" s="5">
        <v>5000</v>
      </c>
      <c r="K44" s="5">
        <v>5000</v>
      </c>
      <c r="L44" s="5">
        <v>5000</v>
      </c>
      <c r="M44" s="6">
        <v>5000</v>
      </c>
      <c r="N44" s="6">
        <v>5000</v>
      </c>
      <c r="O44" s="48"/>
      <c r="P44" s="48"/>
      <c r="Q44" s="48"/>
      <c r="R44" s="48"/>
      <c r="S44" s="48"/>
      <c r="T44" s="48"/>
    </row>
    <row r="45" spans="1:20" ht="12.75">
      <c r="A45" s="3" t="s">
        <v>48</v>
      </c>
      <c r="C45" s="26">
        <v>600</v>
      </c>
      <c r="D45" s="26">
        <v>600</v>
      </c>
      <c r="E45" s="26">
        <v>600</v>
      </c>
      <c r="F45" s="26">
        <v>600</v>
      </c>
      <c r="G45" s="26">
        <v>600</v>
      </c>
      <c r="H45" s="26">
        <v>600</v>
      </c>
      <c r="I45" s="26">
        <v>600</v>
      </c>
      <c r="J45" s="26">
        <v>600</v>
      </c>
      <c r="K45" s="26">
        <v>600</v>
      </c>
      <c r="L45" s="26">
        <v>600</v>
      </c>
      <c r="M45" s="26">
        <v>600</v>
      </c>
      <c r="N45" s="49">
        <v>600</v>
      </c>
      <c r="O45" s="48"/>
      <c r="P45" s="48"/>
      <c r="Q45" s="48"/>
      <c r="R45" s="48"/>
      <c r="S45" s="48"/>
      <c r="T45" s="48"/>
    </row>
    <row r="46" spans="1:20" ht="12.75">
      <c r="A46" s="3" t="s">
        <v>57</v>
      </c>
      <c r="C46" s="5">
        <v>2000</v>
      </c>
      <c r="D46" s="5">
        <v>2000</v>
      </c>
      <c r="E46" s="5">
        <v>2000</v>
      </c>
      <c r="F46" s="5">
        <v>2000</v>
      </c>
      <c r="G46" s="5">
        <v>3000</v>
      </c>
      <c r="H46" s="5">
        <v>3000</v>
      </c>
      <c r="I46" s="5">
        <v>3000</v>
      </c>
      <c r="J46" s="5">
        <v>3000</v>
      </c>
      <c r="K46" s="5">
        <v>4000</v>
      </c>
      <c r="L46" s="5">
        <v>4000</v>
      </c>
      <c r="M46" s="50">
        <v>4000</v>
      </c>
      <c r="N46" s="51">
        <v>4000</v>
      </c>
      <c r="O46" s="48"/>
      <c r="P46" s="48"/>
      <c r="Q46" s="48"/>
      <c r="R46" s="48"/>
      <c r="S46" s="48"/>
      <c r="T46" s="48"/>
    </row>
    <row r="47" spans="1:20" ht="12.75">
      <c r="A47" s="3" t="s">
        <v>47</v>
      </c>
      <c r="C47" s="5">
        <v>500</v>
      </c>
      <c r="D47" s="5"/>
      <c r="E47" s="5">
        <v>2000</v>
      </c>
      <c r="F47" s="5"/>
      <c r="G47" s="5">
        <v>2000</v>
      </c>
      <c r="H47" s="5"/>
      <c r="I47" s="5"/>
      <c r="J47" s="5">
        <v>2000</v>
      </c>
      <c r="K47" s="5">
        <v>10000</v>
      </c>
      <c r="L47" s="46"/>
      <c r="M47" s="47"/>
      <c r="N47" s="47"/>
      <c r="O47" s="48"/>
      <c r="P47" s="48"/>
      <c r="Q47" s="48"/>
      <c r="R47" s="48"/>
      <c r="S47" s="48"/>
      <c r="T47" s="48"/>
    </row>
    <row r="48" spans="3:14" ht="12.75">
      <c r="C48" s="5"/>
      <c r="D48" s="5"/>
      <c r="E48" s="5"/>
      <c r="F48" s="5"/>
      <c r="G48" s="5"/>
      <c r="H48" s="5"/>
      <c r="I48" s="5"/>
      <c r="J48" s="5"/>
      <c r="K48" s="5"/>
      <c r="L48" s="5"/>
      <c r="M48" s="6"/>
      <c r="N48" s="6"/>
    </row>
    <row r="49" spans="1:21" ht="12.75">
      <c r="A49" s="7" t="s">
        <v>2</v>
      </c>
      <c r="B49" s="8"/>
      <c r="C49" s="9">
        <f>SUM(C39:C48)</f>
        <v>40100</v>
      </c>
      <c r="D49" s="9">
        <f aca="true" t="shared" si="3" ref="D49:K49">SUM(D39:D48)</f>
        <v>39600</v>
      </c>
      <c r="E49" s="9">
        <f t="shared" si="3"/>
        <v>39600</v>
      </c>
      <c r="F49" s="9">
        <f t="shared" si="3"/>
        <v>49600</v>
      </c>
      <c r="G49" s="9">
        <f t="shared" si="3"/>
        <v>43600</v>
      </c>
      <c r="H49" s="9">
        <f t="shared" si="3"/>
        <v>46600</v>
      </c>
      <c r="I49" s="9">
        <f t="shared" si="3"/>
        <v>64600</v>
      </c>
      <c r="J49" s="9">
        <f t="shared" si="3"/>
        <v>48600</v>
      </c>
      <c r="K49" s="9">
        <f t="shared" si="3"/>
        <v>56600</v>
      </c>
      <c r="L49" s="9">
        <f>SUM(L39:L48)</f>
        <v>48600</v>
      </c>
      <c r="M49" s="9">
        <f>SUM(M39:M48)</f>
        <v>46600</v>
      </c>
      <c r="N49" s="9">
        <f>SUM(N39:N48)</f>
        <v>48600</v>
      </c>
      <c r="O49" s="9">
        <f aca="true" t="shared" si="4" ref="O49:T49">SUM(O39:O48)</f>
        <v>0</v>
      </c>
      <c r="P49" s="9">
        <f t="shared" si="4"/>
        <v>0</v>
      </c>
      <c r="Q49" s="9">
        <f t="shared" si="4"/>
        <v>0</v>
      </c>
      <c r="R49" s="9">
        <f t="shared" si="4"/>
        <v>0</v>
      </c>
      <c r="S49" s="9">
        <f t="shared" si="4"/>
        <v>0</v>
      </c>
      <c r="T49" s="9">
        <f t="shared" si="4"/>
        <v>0</v>
      </c>
      <c r="U49" s="12"/>
    </row>
    <row r="50" spans="1:28" s="12" customFormat="1" ht="12.75">
      <c r="A50" s="3"/>
      <c r="B50" s="3"/>
      <c r="C50" s="4"/>
      <c r="D50" s="4"/>
      <c r="E50" s="4"/>
      <c r="F50" s="4"/>
      <c r="G50" s="4"/>
      <c r="H50" s="4"/>
      <c r="I50" s="4"/>
      <c r="J50" s="4"/>
      <c r="K50" s="4"/>
      <c r="L50" s="4"/>
      <c r="M50" s="3"/>
      <c r="N50" s="3"/>
      <c r="O50" s="3"/>
      <c r="P50" s="3"/>
      <c r="Q50" s="3"/>
      <c r="R50" s="3"/>
      <c r="S50" s="3"/>
      <c r="T50" s="3"/>
      <c r="U50" s="3"/>
      <c r="V50"/>
      <c r="W50"/>
      <c r="X50"/>
      <c r="Y50"/>
      <c r="Z50"/>
      <c r="AA50"/>
      <c r="AB50"/>
    </row>
    <row r="51" spans="1:21" ht="12.75">
      <c r="A51" s="2" t="s">
        <v>0</v>
      </c>
      <c r="B51" s="2"/>
      <c r="C51" s="13" t="str">
        <f>C20</f>
        <v>Y1 1Q</v>
      </c>
      <c r="D51" s="13" t="str">
        <f aca="true" t="shared" si="5" ref="D51:N51">D20</f>
        <v>Y1 2Q</v>
      </c>
      <c r="E51" s="13" t="str">
        <f t="shared" si="5"/>
        <v>Y1 3Q</v>
      </c>
      <c r="F51" s="13" t="str">
        <f t="shared" si="5"/>
        <v>Y1 4Q</v>
      </c>
      <c r="G51" s="13" t="str">
        <f t="shared" si="5"/>
        <v>Y2 1Q</v>
      </c>
      <c r="H51" s="13" t="str">
        <f t="shared" si="5"/>
        <v>Y2 2Q</v>
      </c>
      <c r="I51" s="13" t="str">
        <f t="shared" si="5"/>
        <v>Y2 3Q</v>
      </c>
      <c r="J51" s="13" t="str">
        <f t="shared" si="5"/>
        <v>Y2 4Q</v>
      </c>
      <c r="K51" s="13" t="str">
        <f t="shared" si="5"/>
        <v>Y3 1Q </v>
      </c>
      <c r="L51" s="13" t="str">
        <f t="shared" si="5"/>
        <v>Y3 2Q</v>
      </c>
      <c r="M51" s="2" t="str">
        <f t="shared" si="5"/>
        <v>Y3 3Q</v>
      </c>
      <c r="N51" s="2" t="str">
        <f t="shared" si="5"/>
        <v>Y3 4Q</v>
      </c>
      <c r="O51" s="2" t="s">
        <v>64</v>
      </c>
      <c r="P51" s="2" t="s">
        <v>65</v>
      </c>
      <c r="Q51" s="2" t="s">
        <v>66</v>
      </c>
      <c r="R51" s="2" t="s">
        <v>67</v>
      </c>
      <c r="S51" s="2" t="s">
        <v>68</v>
      </c>
      <c r="T51" s="2" t="s">
        <v>69</v>
      </c>
      <c r="U51" s="2"/>
    </row>
    <row r="52" spans="1:28" s="19" customFormat="1" ht="12.75">
      <c r="A52" s="1" t="s">
        <v>8</v>
      </c>
      <c r="B52" s="3"/>
      <c r="C52" s="4"/>
      <c r="D52" s="4"/>
      <c r="E52" s="4"/>
      <c r="F52" s="4"/>
      <c r="G52" s="4"/>
      <c r="H52" s="4"/>
      <c r="I52" s="4"/>
      <c r="J52" s="4"/>
      <c r="K52" s="4"/>
      <c r="L52" s="4"/>
      <c r="M52" s="3"/>
      <c r="N52" s="3"/>
      <c r="O52" s="3"/>
      <c r="P52" s="3"/>
      <c r="Q52" s="3"/>
      <c r="R52" s="3"/>
      <c r="S52" s="3"/>
      <c r="T52" s="3"/>
      <c r="U52" s="3"/>
      <c r="V52"/>
      <c r="W52"/>
      <c r="X52"/>
      <c r="Y52"/>
      <c r="Z52"/>
      <c r="AA52"/>
      <c r="AB52"/>
    </row>
    <row r="53" spans="1:12" ht="12.75">
      <c r="A53" s="1" t="s">
        <v>10</v>
      </c>
      <c r="C53" s="4"/>
      <c r="D53" s="4"/>
      <c r="E53" s="4"/>
      <c r="F53" s="4"/>
      <c r="G53" s="4"/>
      <c r="H53" s="4"/>
      <c r="I53" s="4"/>
      <c r="J53" s="4"/>
      <c r="K53" s="4"/>
      <c r="L53" s="4"/>
    </row>
    <row r="54" spans="1:28" s="25" customFormat="1" ht="12.75">
      <c r="A54" s="3" t="s">
        <v>54</v>
      </c>
      <c r="B54" s="3"/>
      <c r="C54" s="5">
        <v>15000</v>
      </c>
      <c r="D54" s="5">
        <v>15000</v>
      </c>
      <c r="E54" s="5">
        <v>15000</v>
      </c>
      <c r="F54" s="5">
        <v>15000</v>
      </c>
      <c r="G54" s="5">
        <v>22500</v>
      </c>
      <c r="H54" s="5">
        <v>22500</v>
      </c>
      <c r="I54" s="5">
        <v>22500</v>
      </c>
      <c r="J54" s="5">
        <v>22500</v>
      </c>
      <c r="K54" s="5">
        <v>30000</v>
      </c>
      <c r="L54" s="5">
        <v>30000</v>
      </c>
      <c r="M54" s="5">
        <v>30000</v>
      </c>
      <c r="N54" s="46">
        <v>30000</v>
      </c>
      <c r="O54" s="48"/>
      <c r="P54" s="48"/>
      <c r="Q54" s="48"/>
      <c r="R54" s="48"/>
      <c r="S54" s="48"/>
      <c r="T54" s="48"/>
      <c r="U54" s="3"/>
      <c r="V54"/>
      <c r="W54"/>
      <c r="X54"/>
      <c r="Y54"/>
      <c r="Z54"/>
      <c r="AA54"/>
      <c r="AB54"/>
    </row>
    <row r="55" spans="1:20" ht="12.75">
      <c r="A55" s="3" t="s">
        <v>21</v>
      </c>
      <c r="C55" s="5">
        <v>600</v>
      </c>
      <c r="D55" s="5">
        <v>600</v>
      </c>
      <c r="E55" s="5">
        <v>600</v>
      </c>
      <c r="F55" s="5">
        <v>600</v>
      </c>
      <c r="G55" s="5">
        <v>600</v>
      </c>
      <c r="H55" s="5">
        <v>600</v>
      </c>
      <c r="I55" s="5">
        <v>600</v>
      </c>
      <c r="J55" s="5">
        <v>600</v>
      </c>
      <c r="K55" s="5">
        <v>600</v>
      </c>
      <c r="L55" s="5">
        <v>600</v>
      </c>
      <c r="M55" s="5">
        <v>600</v>
      </c>
      <c r="N55" s="46">
        <v>600</v>
      </c>
      <c r="O55" s="48"/>
      <c r="P55" s="48"/>
      <c r="Q55" s="48"/>
      <c r="R55" s="48"/>
      <c r="S55" s="48"/>
      <c r="T55" s="48"/>
    </row>
    <row r="56" spans="1:20" ht="12.75">
      <c r="A56" s="3" t="s">
        <v>22</v>
      </c>
      <c r="C56" s="5">
        <v>1000</v>
      </c>
      <c r="D56" s="5">
        <v>1000</v>
      </c>
      <c r="E56" s="5">
        <v>1000</v>
      </c>
      <c r="F56" s="5">
        <v>1000</v>
      </c>
      <c r="G56" s="5">
        <v>1000</v>
      </c>
      <c r="H56" s="5">
        <v>1000</v>
      </c>
      <c r="I56" s="5">
        <v>1000</v>
      </c>
      <c r="J56" s="5">
        <v>1000</v>
      </c>
      <c r="K56" s="5">
        <v>2000</v>
      </c>
      <c r="L56" s="5">
        <v>2000</v>
      </c>
      <c r="M56" s="5">
        <v>2000</v>
      </c>
      <c r="N56" s="46">
        <v>2000</v>
      </c>
      <c r="O56" s="48"/>
      <c r="P56" s="48"/>
      <c r="Q56" s="48"/>
      <c r="R56" s="48"/>
      <c r="S56" s="48"/>
      <c r="T56" s="48"/>
    </row>
    <row r="57" spans="1:20" ht="12.75">
      <c r="A57" s="3" t="s">
        <v>13</v>
      </c>
      <c r="C57" s="5">
        <v>1000</v>
      </c>
      <c r="D57" s="5">
        <v>1000</v>
      </c>
      <c r="E57" s="5">
        <v>1000</v>
      </c>
      <c r="F57" s="5">
        <v>1000</v>
      </c>
      <c r="G57" s="5">
        <v>1000</v>
      </c>
      <c r="H57" s="5">
        <v>1000</v>
      </c>
      <c r="I57" s="5">
        <v>1000</v>
      </c>
      <c r="J57" s="5">
        <v>1000</v>
      </c>
      <c r="K57" s="5">
        <v>1000</v>
      </c>
      <c r="L57" s="5">
        <v>1000</v>
      </c>
      <c r="M57" s="5">
        <v>1000</v>
      </c>
      <c r="N57" s="46">
        <v>1000</v>
      </c>
      <c r="O57" s="48"/>
      <c r="P57" s="48"/>
      <c r="Q57" s="48"/>
      <c r="R57" s="48"/>
      <c r="S57" s="48"/>
      <c r="T57" s="48"/>
    </row>
    <row r="58" spans="1:20" ht="12.75">
      <c r="A58" s="3" t="s">
        <v>18</v>
      </c>
      <c r="C58" s="5">
        <v>2400</v>
      </c>
      <c r="D58" s="5">
        <v>2400</v>
      </c>
      <c r="E58" s="5">
        <v>2400</v>
      </c>
      <c r="F58" s="5">
        <v>2400</v>
      </c>
      <c r="G58" s="5">
        <v>2400</v>
      </c>
      <c r="H58" s="5">
        <v>2400</v>
      </c>
      <c r="I58" s="5">
        <v>2400</v>
      </c>
      <c r="J58" s="5">
        <v>2400</v>
      </c>
      <c r="K58" s="5">
        <v>2400</v>
      </c>
      <c r="L58" s="5">
        <v>2400</v>
      </c>
      <c r="M58" s="5">
        <v>2400</v>
      </c>
      <c r="N58" s="46">
        <v>2400</v>
      </c>
      <c r="O58" s="48"/>
      <c r="P58" s="48"/>
      <c r="Q58" s="48"/>
      <c r="R58" s="48"/>
      <c r="S58" s="48"/>
      <c r="T58" s="48"/>
    </row>
    <row r="59" spans="1:20" ht="12.75">
      <c r="A59" s="3" t="s">
        <v>11</v>
      </c>
      <c r="C59" s="5"/>
      <c r="D59" s="5"/>
      <c r="E59" s="5"/>
      <c r="F59" s="5"/>
      <c r="G59" s="5"/>
      <c r="H59" s="5"/>
      <c r="I59" s="5"/>
      <c r="J59" s="5"/>
      <c r="K59" s="5"/>
      <c r="L59" s="5"/>
      <c r="M59" s="6"/>
      <c r="N59" s="6"/>
      <c r="O59" s="48"/>
      <c r="P59" s="48"/>
      <c r="Q59" s="48"/>
      <c r="R59" s="48"/>
      <c r="S59" s="48"/>
      <c r="T59" s="48"/>
    </row>
    <row r="60" spans="1:20" ht="12.75">
      <c r="A60" s="3" t="s">
        <v>12</v>
      </c>
      <c r="C60" s="5">
        <v>2000</v>
      </c>
      <c r="D60" s="5">
        <v>2000</v>
      </c>
      <c r="E60" s="5">
        <v>2000</v>
      </c>
      <c r="F60" s="5">
        <v>2000</v>
      </c>
      <c r="G60" s="5">
        <v>2000</v>
      </c>
      <c r="H60" s="5">
        <v>2000</v>
      </c>
      <c r="I60" s="5">
        <v>2000</v>
      </c>
      <c r="J60" s="5">
        <v>2000</v>
      </c>
      <c r="K60" s="5">
        <v>2000</v>
      </c>
      <c r="L60" s="5">
        <v>2000</v>
      </c>
      <c r="M60" s="5">
        <v>2000</v>
      </c>
      <c r="N60" s="46">
        <v>2000</v>
      </c>
      <c r="O60" s="48"/>
      <c r="P60" s="48"/>
      <c r="Q60" s="48"/>
      <c r="R60" s="48"/>
      <c r="S60" s="48"/>
      <c r="T60" s="48"/>
    </row>
    <row r="61" spans="3:20" ht="12.75">
      <c r="C61" s="5"/>
      <c r="D61" s="5"/>
      <c r="E61" s="5"/>
      <c r="F61" s="5"/>
      <c r="G61" s="5"/>
      <c r="H61" s="5"/>
      <c r="I61" s="5"/>
      <c r="J61" s="5"/>
      <c r="K61" s="5"/>
      <c r="L61" s="5"/>
      <c r="M61" s="6"/>
      <c r="N61" s="6"/>
      <c r="O61" s="48"/>
      <c r="P61" s="48"/>
      <c r="Q61" s="48"/>
      <c r="R61" s="48"/>
      <c r="S61" s="48"/>
      <c r="T61" s="48"/>
    </row>
    <row r="62" spans="1:20" ht="12.75">
      <c r="A62" s="3" t="s">
        <v>56</v>
      </c>
      <c r="C62" s="5">
        <v>600</v>
      </c>
      <c r="D62" s="5">
        <v>600</v>
      </c>
      <c r="E62" s="5">
        <v>600</v>
      </c>
      <c r="F62" s="5">
        <v>600</v>
      </c>
      <c r="G62" s="5">
        <v>600</v>
      </c>
      <c r="H62" s="5">
        <v>600</v>
      </c>
      <c r="I62" s="5">
        <v>600</v>
      </c>
      <c r="J62" s="5">
        <v>600</v>
      </c>
      <c r="K62" s="5">
        <v>600</v>
      </c>
      <c r="L62" s="5">
        <v>600</v>
      </c>
      <c r="M62" s="5">
        <v>600</v>
      </c>
      <c r="N62" s="46">
        <v>600</v>
      </c>
      <c r="O62" s="48"/>
      <c r="P62" s="48"/>
      <c r="Q62" s="48"/>
      <c r="R62" s="48"/>
      <c r="S62" s="48"/>
      <c r="T62" s="48"/>
    </row>
    <row r="63" spans="1:20" ht="12.75">
      <c r="A63" s="3" t="s">
        <v>14</v>
      </c>
      <c r="C63" s="5"/>
      <c r="D63" s="5"/>
      <c r="E63" s="5"/>
      <c r="F63" s="5"/>
      <c r="G63" s="5"/>
      <c r="H63" s="5"/>
      <c r="I63" s="5"/>
      <c r="J63" s="5"/>
      <c r="K63" s="5"/>
      <c r="L63" s="5"/>
      <c r="M63" s="6"/>
      <c r="N63" s="6"/>
      <c r="O63" s="48"/>
      <c r="P63" s="48"/>
      <c r="Q63" s="48"/>
      <c r="R63" s="48"/>
      <c r="S63" s="48"/>
      <c r="T63" s="48"/>
    </row>
    <row r="64" spans="1:20" ht="12.75">
      <c r="A64" s="3" t="s">
        <v>15</v>
      </c>
      <c r="C64" s="5">
        <v>160</v>
      </c>
      <c r="D64" s="5">
        <v>160</v>
      </c>
      <c r="E64" s="5">
        <v>160</v>
      </c>
      <c r="F64" s="5">
        <v>160</v>
      </c>
      <c r="G64" s="5">
        <v>160</v>
      </c>
      <c r="H64" s="5">
        <v>160</v>
      </c>
      <c r="I64" s="5">
        <v>160</v>
      </c>
      <c r="J64" s="5">
        <v>160</v>
      </c>
      <c r="K64" s="5">
        <v>160</v>
      </c>
      <c r="L64" s="5">
        <v>160</v>
      </c>
      <c r="M64" s="5">
        <v>160</v>
      </c>
      <c r="N64" s="46">
        <v>160</v>
      </c>
      <c r="O64" s="48"/>
      <c r="P64" s="48"/>
      <c r="Q64" s="48"/>
      <c r="R64" s="48"/>
      <c r="S64" s="48"/>
      <c r="T64" s="48"/>
    </row>
    <row r="65" spans="1:14" ht="12.75">
      <c r="A65" s="3" t="s">
        <v>49</v>
      </c>
      <c r="C65" s="5"/>
      <c r="D65" s="5">
        <v>1000</v>
      </c>
      <c r="E65" s="5"/>
      <c r="F65" s="5">
        <v>1000</v>
      </c>
      <c r="G65" s="5"/>
      <c r="H65" s="5">
        <v>1000</v>
      </c>
      <c r="I65" s="5"/>
      <c r="J65" s="5">
        <v>1000</v>
      </c>
      <c r="K65" s="5"/>
      <c r="L65" s="5">
        <v>1000</v>
      </c>
      <c r="M65" s="6"/>
      <c r="N65" s="6">
        <v>1000</v>
      </c>
    </row>
    <row r="66" spans="1:21" ht="12.75">
      <c r="A66" s="7" t="s">
        <v>2</v>
      </c>
      <c r="B66" s="8"/>
      <c r="C66" s="9">
        <f>SUM(C54:C65)</f>
        <v>22760</v>
      </c>
      <c r="D66" s="9">
        <f aca="true" t="shared" si="6" ref="D66:T66">SUM(D54:D65)</f>
        <v>23760</v>
      </c>
      <c r="E66" s="9">
        <f t="shared" si="6"/>
        <v>22760</v>
      </c>
      <c r="F66" s="9">
        <f t="shared" si="6"/>
        <v>23760</v>
      </c>
      <c r="G66" s="9">
        <f t="shared" si="6"/>
        <v>30260</v>
      </c>
      <c r="H66" s="9">
        <f t="shared" si="6"/>
        <v>31260</v>
      </c>
      <c r="I66" s="9">
        <f t="shared" si="6"/>
        <v>30260</v>
      </c>
      <c r="J66" s="9">
        <f t="shared" si="6"/>
        <v>31260</v>
      </c>
      <c r="K66" s="9">
        <f t="shared" si="6"/>
        <v>38760</v>
      </c>
      <c r="L66" s="9">
        <f t="shared" si="6"/>
        <v>39760</v>
      </c>
      <c r="M66" s="10">
        <f t="shared" si="6"/>
        <v>38760</v>
      </c>
      <c r="N66" s="11">
        <f t="shared" si="6"/>
        <v>39760</v>
      </c>
      <c r="O66" s="11">
        <f t="shared" si="6"/>
        <v>0</v>
      </c>
      <c r="P66" s="11">
        <f t="shared" si="6"/>
        <v>0</v>
      </c>
      <c r="Q66" s="11">
        <f t="shared" si="6"/>
        <v>0</v>
      </c>
      <c r="R66" s="11">
        <f t="shared" si="6"/>
        <v>0</v>
      </c>
      <c r="S66" s="11">
        <f t="shared" si="6"/>
        <v>0</v>
      </c>
      <c r="T66" s="11">
        <f t="shared" si="6"/>
        <v>0</v>
      </c>
      <c r="U66" s="12"/>
    </row>
    <row r="67" spans="3:14" ht="12.75">
      <c r="C67" s="5"/>
      <c r="D67" s="5"/>
      <c r="E67" s="5"/>
      <c r="F67" s="5"/>
      <c r="G67" s="5"/>
      <c r="H67" s="5"/>
      <c r="I67" s="5"/>
      <c r="J67" s="5"/>
      <c r="K67" s="5"/>
      <c r="L67" s="5"/>
      <c r="M67" s="6"/>
      <c r="N67" s="6"/>
    </row>
    <row r="68" spans="1:21" ht="12.75">
      <c r="A68" s="14" t="s">
        <v>23</v>
      </c>
      <c r="B68" s="15"/>
      <c r="C68" s="16">
        <f aca="true" t="shared" si="7" ref="C68:T68">C24-C34-C49-C66</f>
        <v>-117860</v>
      </c>
      <c r="D68" s="16">
        <f t="shared" si="7"/>
        <v>-113360</v>
      </c>
      <c r="E68" s="16">
        <f t="shared" si="7"/>
        <v>-112360</v>
      </c>
      <c r="F68" s="16">
        <f t="shared" si="7"/>
        <v>-123360</v>
      </c>
      <c r="G68" s="16">
        <f t="shared" si="7"/>
        <v>-323860</v>
      </c>
      <c r="H68" s="16">
        <f t="shared" si="7"/>
        <v>-327860</v>
      </c>
      <c r="I68" s="16">
        <f t="shared" si="7"/>
        <v>-94860</v>
      </c>
      <c r="J68" s="16">
        <f t="shared" si="7"/>
        <v>-79860</v>
      </c>
      <c r="K68" s="16">
        <f t="shared" si="7"/>
        <v>-95360</v>
      </c>
      <c r="L68" s="16">
        <f t="shared" si="7"/>
        <v>-88360</v>
      </c>
      <c r="M68" s="17">
        <f t="shared" si="7"/>
        <v>-85360</v>
      </c>
      <c r="N68" s="18">
        <f t="shared" si="7"/>
        <v>-88360</v>
      </c>
      <c r="O68" s="18">
        <f t="shared" si="7"/>
        <v>250000</v>
      </c>
      <c r="P68" s="18">
        <f t="shared" si="7"/>
        <v>250000</v>
      </c>
      <c r="Q68" s="18">
        <f t="shared" si="7"/>
        <v>250000</v>
      </c>
      <c r="R68" s="18">
        <f t="shared" si="7"/>
        <v>250000</v>
      </c>
      <c r="S68" s="18">
        <f t="shared" si="7"/>
        <v>1000000</v>
      </c>
      <c r="T68" s="18">
        <f t="shared" si="7"/>
        <v>1000000</v>
      </c>
      <c r="U68" s="19"/>
    </row>
    <row r="69" spans="3:14" ht="12.75">
      <c r="C69" s="5"/>
      <c r="D69" s="5"/>
      <c r="E69" s="5"/>
      <c r="F69" s="5"/>
      <c r="G69" s="5"/>
      <c r="H69" s="5"/>
      <c r="I69" s="5"/>
      <c r="J69" s="5"/>
      <c r="K69" s="5"/>
      <c r="L69" s="5"/>
      <c r="M69" s="6"/>
      <c r="N69" s="6"/>
    </row>
    <row r="70" spans="1:21" ht="12.75">
      <c r="A70" s="20" t="s">
        <v>16</v>
      </c>
      <c r="B70" s="21"/>
      <c r="C70" s="22">
        <f>C68</f>
        <v>-117860</v>
      </c>
      <c r="D70" s="22">
        <f>C70+D68</f>
        <v>-231220</v>
      </c>
      <c r="E70" s="22">
        <f aca="true" t="shared" si="8" ref="E70:N70">D70+E68</f>
        <v>-343580</v>
      </c>
      <c r="F70" s="22">
        <f t="shared" si="8"/>
        <v>-466940</v>
      </c>
      <c r="G70" s="22">
        <f t="shared" si="8"/>
        <v>-790800</v>
      </c>
      <c r="H70" s="22">
        <f t="shared" si="8"/>
        <v>-1118660</v>
      </c>
      <c r="I70" s="22">
        <f t="shared" si="8"/>
        <v>-1213520</v>
      </c>
      <c r="J70" s="22">
        <f t="shared" si="8"/>
        <v>-1293380</v>
      </c>
      <c r="K70" s="22">
        <f t="shared" si="8"/>
        <v>-1388740</v>
      </c>
      <c r="L70" s="22">
        <f t="shared" si="8"/>
        <v>-1477100</v>
      </c>
      <c r="M70" s="23">
        <f t="shared" si="8"/>
        <v>-1562460</v>
      </c>
      <c r="N70" s="24">
        <f t="shared" si="8"/>
        <v>-1650820</v>
      </c>
      <c r="O70" s="24">
        <f aca="true" t="shared" si="9" ref="O70:T70">N70+O68</f>
        <v>-1400820</v>
      </c>
      <c r="P70" s="24">
        <f t="shared" si="9"/>
        <v>-1150820</v>
      </c>
      <c r="Q70" s="24">
        <f t="shared" si="9"/>
        <v>-900820</v>
      </c>
      <c r="R70" s="24">
        <f t="shared" si="9"/>
        <v>-650820</v>
      </c>
      <c r="S70" s="24">
        <f t="shared" si="9"/>
        <v>349180</v>
      </c>
      <c r="T70" s="24">
        <f t="shared" si="9"/>
        <v>1349180</v>
      </c>
      <c r="U70" s="25"/>
    </row>
  </sheetData>
  <printOptions/>
  <pageMargins left="0.7480314960629921" right="0.7480314960629921" top="0.984251968503937" bottom="0.984251968503937" header="0.5118110236220472" footer="0.5118110236220472"/>
  <pageSetup fitToHeight="1" fitToWidth="1" orientation="landscape" paperSize="10" scale="47"/>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AB70"/>
  <sheetViews>
    <sheetView workbookViewId="0" topLeftCell="B1">
      <selection activeCell="M11" sqref="M11"/>
    </sheetView>
  </sheetViews>
  <sheetFormatPr defaultColWidth="11.00390625" defaultRowHeight="12.75"/>
  <cols>
    <col min="1" max="1" width="10.75390625" style="3" customWidth="1"/>
    <col min="2" max="2" width="6.75390625" style="3" customWidth="1"/>
    <col min="3" max="16384" width="10.75390625" style="3" customWidth="1"/>
  </cols>
  <sheetData>
    <row r="1" ht="12.75"/>
    <row r="2" spans="12:13" ht="12.75">
      <c r="L2" s="62">
        <v>0.2</v>
      </c>
      <c r="M2" s="41" t="s">
        <v>51</v>
      </c>
    </row>
    <row r="3" ht="12.75"/>
    <row r="4" s="2" customFormat="1" ht="12.75"/>
    <row r="5" ht="12.75"/>
    <row r="6" ht="12.75"/>
    <row r="7" ht="12.75"/>
    <row r="8" s="12" customFormat="1" ht="12.75"/>
    <row r="9" spans="5:10" ht="12.75">
      <c r="E9" s="27"/>
      <c r="F9" s="28" t="s">
        <v>74</v>
      </c>
      <c r="G9" s="28"/>
      <c r="H9" s="28"/>
      <c r="I9" s="28"/>
      <c r="J9" s="29"/>
    </row>
    <row r="10" spans="5:10" ht="12.75">
      <c r="E10" s="30" t="s">
        <v>28</v>
      </c>
      <c r="F10" s="31" t="s">
        <v>29</v>
      </c>
      <c r="G10" s="31" t="s">
        <v>30</v>
      </c>
      <c r="H10" s="31" t="s">
        <v>31</v>
      </c>
      <c r="I10" s="31" t="s">
        <v>32</v>
      </c>
      <c r="J10" s="32" t="s">
        <v>73</v>
      </c>
    </row>
    <row r="11" spans="5:10" ht="12.75">
      <c r="E11" s="33">
        <f>Overspend!$C$68+Overspend!$D$68+Overspend!$E$68+Overspend!$F$68</f>
        <v>-560328</v>
      </c>
      <c r="F11" s="34">
        <f>Overspend!$G$68+Overspend!$H$68+Overspend!$I$68+Overspend!$J$68</f>
        <v>-991728</v>
      </c>
      <c r="G11" s="34">
        <f>Overspend!$K$68+Overspend!$L$68+Overspend!$M$68+Overspend!$N$68</f>
        <v>-428928</v>
      </c>
      <c r="H11" s="34">
        <f>SUM(O68:R68)</f>
        <v>1000000</v>
      </c>
      <c r="I11" s="34">
        <f>S68</f>
        <v>1000000</v>
      </c>
      <c r="J11" s="35">
        <f>T68</f>
        <v>1000000</v>
      </c>
    </row>
    <row r="12" spans="5:10" ht="12.75">
      <c r="E12" s="30"/>
      <c r="F12" s="31"/>
      <c r="G12" s="31"/>
      <c r="H12" s="31"/>
      <c r="I12" s="31"/>
      <c r="J12" s="32"/>
    </row>
    <row r="13" spans="5:10" ht="12.75">
      <c r="E13" s="30"/>
      <c r="F13" s="31" t="s">
        <v>26</v>
      </c>
      <c r="G13" s="34">
        <f>E11+F11+G11</f>
        <v>-1980984</v>
      </c>
      <c r="H13" s="31"/>
      <c r="I13" s="31"/>
      <c r="J13" s="42"/>
    </row>
    <row r="14" spans="5:10" ht="12.75">
      <c r="E14" s="30"/>
      <c r="F14" s="31" t="s">
        <v>24</v>
      </c>
      <c r="G14" s="36">
        <v>0.05</v>
      </c>
      <c r="H14" s="31"/>
      <c r="I14" s="31"/>
      <c r="J14" s="32"/>
    </row>
    <row r="15" spans="5:10" ht="12.75">
      <c r="E15" s="30"/>
      <c r="F15" s="31" t="s">
        <v>25</v>
      </c>
      <c r="G15" s="37">
        <f>NPV(G14,E11:J11)</f>
        <v>548747.6595361</v>
      </c>
      <c r="H15" s="31"/>
      <c r="I15" s="31"/>
      <c r="J15" s="32"/>
    </row>
    <row r="16" spans="5:10" ht="13.5" thickBot="1">
      <c r="E16" s="30"/>
      <c r="F16" s="31" t="s">
        <v>27</v>
      </c>
      <c r="G16" s="43">
        <f>IRR(E11:J11,5)</f>
        <v>0.14552864137355553</v>
      </c>
      <c r="H16" s="31"/>
      <c r="I16" s="31"/>
      <c r="J16" s="32"/>
    </row>
    <row r="17" spans="5:10" ht="13.5" thickBot="1">
      <c r="E17" s="38"/>
      <c r="F17" s="39" t="s">
        <v>50</v>
      </c>
      <c r="G17" s="60"/>
      <c r="H17" s="39" t="s">
        <v>58</v>
      </c>
      <c r="I17" s="39"/>
      <c r="J17" s="40"/>
    </row>
    <row r="18" s="12" customFormat="1" ht="12.75"/>
    <row r="19" ht="12.75"/>
    <row r="20" spans="1:20" s="2" customFormat="1" ht="12.75">
      <c r="A20" s="2" t="s">
        <v>0</v>
      </c>
      <c r="C20" s="2" t="s">
        <v>33</v>
      </c>
      <c r="D20" s="2" t="s">
        <v>34</v>
      </c>
      <c r="E20" s="2" t="s">
        <v>35</v>
      </c>
      <c r="F20" s="2" t="s">
        <v>36</v>
      </c>
      <c r="G20" s="2" t="s">
        <v>76</v>
      </c>
      <c r="H20" s="2" t="s">
        <v>38</v>
      </c>
      <c r="I20" s="2" t="s">
        <v>39</v>
      </c>
      <c r="J20" s="2" t="s">
        <v>40</v>
      </c>
      <c r="K20" s="2" t="s">
        <v>41</v>
      </c>
      <c r="L20" s="2" t="s">
        <v>42</v>
      </c>
      <c r="M20" s="2" t="s">
        <v>43</v>
      </c>
      <c r="N20" s="2" t="s">
        <v>44</v>
      </c>
      <c r="O20" s="2" t="s">
        <v>64</v>
      </c>
      <c r="P20" s="2" t="s">
        <v>65</v>
      </c>
      <c r="Q20" s="2" t="s">
        <v>66</v>
      </c>
      <c r="R20" s="2" t="s">
        <v>67</v>
      </c>
      <c r="S20" s="2" t="s">
        <v>68</v>
      </c>
      <c r="T20" s="2" t="s">
        <v>69</v>
      </c>
    </row>
    <row r="21" spans="1:12" ht="12.75">
      <c r="A21" s="1" t="s">
        <v>59</v>
      </c>
      <c r="C21" s="4"/>
      <c r="D21" s="4"/>
      <c r="E21" s="4"/>
      <c r="F21" s="4"/>
      <c r="G21" s="4"/>
      <c r="H21" s="4"/>
      <c r="I21" s="4"/>
      <c r="J21" s="4"/>
      <c r="K21" s="4"/>
      <c r="L21" s="4"/>
    </row>
    <row r="22" spans="1:20" ht="12.75">
      <c r="A22" s="3" t="str">
        <f>Plan!A22</f>
        <v>Cost Savings</v>
      </c>
      <c r="C22" s="5">
        <v>0</v>
      </c>
      <c r="D22" s="5"/>
      <c r="E22" s="5"/>
      <c r="F22" s="5"/>
      <c r="G22" s="5"/>
      <c r="H22" s="5"/>
      <c r="I22" s="5"/>
      <c r="J22" s="5"/>
      <c r="K22" s="5"/>
      <c r="L22" s="5"/>
      <c r="M22" s="6"/>
      <c r="N22" s="6"/>
      <c r="O22" s="45">
        <v>250000</v>
      </c>
      <c r="P22" s="45">
        <v>250000</v>
      </c>
      <c r="Q22" s="45">
        <v>250000</v>
      </c>
      <c r="R22" s="45">
        <v>250000</v>
      </c>
      <c r="S22" s="45">
        <v>1000000</v>
      </c>
      <c r="T22" s="45">
        <v>1000000</v>
      </c>
    </row>
    <row r="23" spans="1:14" ht="12.75">
      <c r="A23" s="3" t="str">
        <f>Plan!A23</f>
        <v>Other</v>
      </c>
      <c r="C23" s="5"/>
      <c r="D23" s="5"/>
      <c r="E23" s="5"/>
      <c r="F23" s="5"/>
      <c r="G23" s="5"/>
      <c r="H23" s="5"/>
      <c r="I23" s="5"/>
      <c r="J23" s="5"/>
      <c r="K23" s="5"/>
      <c r="L23" s="5"/>
      <c r="M23" s="6"/>
      <c r="N23" s="6"/>
    </row>
    <row r="24" spans="1:20" ht="12.75">
      <c r="A24" s="7" t="s">
        <v>2</v>
      </c>
      <c r="B24" s="8"/>
      <c r="C24" s="9">
        <f>SUM(C22:C23)</f>
        <v>0</v>
      </c>
      <c r="D24" s="9">
        <f aca="true" t="shared" si="0" ref="D24:T24">SUM(D22:D23)</f>
        <v>0</v>
      </c>
      <c r="E24" s="9">
        <f t="shared" si="0"/>
        <v>0</v>
      </c>
      <c r="F24" s="9">
        <f t="shared" si="0"/>
        <v>0</v>
      </c>
      <c r="G24" s="9">
        <f t="shared" si="0"/>
        <v>0</v>
      </c>
      <c r="H24" s="9">
        <f t="shared" si="0"/>
        <v>0</v>
      </c>
      <c r="I24" s="9">
        <f t="shared" si="0"/>
        <v>0</v>
      </c>
      <c r="J24" s="9">
        <f t="shared" si="0"/>
        <v>0</v>
      </c>
      <c r="K24" s="9">
        <f t="shared" si="0"/>
        <v>0</v>
      </c>
      <c r="L24" s="52">
        <f t="shared" si="0"/>
        <v>0</v>
      </c>
      <c r="M24" s="52">
        <f t="shared" si="0"/>
        <v>0</v>
      </c>
      <c r="N24" s="52">
        <f t="shared" si="0"/>
        <v>0</v>
      </c>
      <c r="O24" s="52">
        <f t="shared" si="0"/>
        <v>250000</v>
      </c>
      <c r="P24" s="52">
        <f t="shared" si="0"/>
        <v>250000</v>
      </c>
      <c r="Q24" s="52">
        <f t="shared" si="0"/>
        <v>250000</v>
      </c>
      <c r="R24" s="52">
        <f t="shared" si="0"/>
        <v>250000</v>
      </c>
      <c r="S24" s="52">
        <f t="shared" si="0"/>
        <v>1000000</v>
      </c>
      <c r="T24" s="52">
        <f t="shared" si="0"/>
        <v>1000000</v>
      </c>
    </row>
    <row r="25" spans="3:20" ht="12.75">
      <c r="C25" s="5"/>
      <c r="D25" s="5"/>
      <c r="E25" s="5"/>
      <c r="F25" s="5"/>
      <c r="G25" s="5"/>
      <c r="H25" s="5"/>
      <c r="I25" s="5"/>
      <c r="J25" s="5"/>
      <c r="K25" s="46"/>
      <c r="L25" s="47"/>
      <c r="M25" s="47"/>
      <c r="N25" s="47"/>
      <c r="O25" s="57"/>
      <c r="P25" s="57"/>
      <c r="Q25" s="57"/>
      <c r="R25" s="57"/>
      <c r="S25" s="57"/>
      <c r="T25" s="57"/>
    </row>
    <row r="26" spans="3:20" ht="12.75">
      <c r="C26" s="5"/>
      <c r="D26" s="5"/>
      <c r="E26" s="5"/>
      <c r="F26" s="5"/>
      <c r="G26" s="5"/>
      <c r="H26" s="5"/>
      <c r="I26" s="5"/>
      <c r="J26" s="5"/>
      <c r="K26" s="46"/>
      <c r="L26" s="47"/>
      <c r="M26" s="47"/>
      <c r="N26" s="56"/>
      <c r="O26" s="4"/>
      <c r="P26" s="4"/>
      <c r="Q26" s="4"/>
      <c r="R26" s="4"/>
      <c r="S26" s="4"/>
      <c r="T26" s="4"/>
    </row>
    <row r="27" spans="3:20" ht="12.75">
      <c r="C27" s="5"/>
      <c r="D27" s="5"/>
      <c r="E27" s="5"/>
      <c r="F27" s="5"/>
      <c r="G27" s="5"/>
      <c r="H27" s="5"/>
      <c r="I27" s="5"/>
      <c r="J27" s="5"/>
      <c r="K27" s="46"/>
      <c r="L27" s="47"/>
      <c r="M27" s="47"/>
      <c r="N27" s="56"/>
      <c r="O27" s="4"/>
      <c r="P27" s="4"/>
      <c r="Q27" s="4"/>
      <c r="R27" s="4"/>
      <c r="S27" s="4"/>
      <c r="T27" s="4"/>
    </row>
    <row r="28" spans="1:20" ht="12.75">
      <c r="A28" s="1" t="s">
        <v>3</v>
      </c>
      <c r="C28" s="5"/>
      <c r="D28" s="5"/>
      <c r="E28" s="5"/>
      <c r="F28" s="5"/>
      <c r="G28" s="5"/>
      <c r="H28" s="5"/>
      <c r="I28" s="5"/>
      <c r="J28" s="5"/>
      <c r="K28" s="46"/>
      <c r="L28" s="47"/>
      <c r="M28" s="47"/>
      <c r="N28" s="56"/>
      <c r="O28" s="4"/>
      <c r="P28" s="4"/>
      <c r="Q28" s="4"/>
      <c r="R28" s="4"/>
      <c r="S28" s="4"/>
      <c r="T28" s="4"/>
    </row>
    <row r="29" spans="1:20" ht="12.75">
      <c r="A29" s="3" t="str">
        <f>Plan!A29</f>
        <v>Buildings</v>
      </c>
      <c r="C29" s="5">
        <f>Plan!C29*(1+Overspend!$L$2)</f>
        <v>60000</v>
      </c>
      <c r="D29" s="5">
        <f>Plan!D29*(1+Overspend!$L$2)</f>
        <v>60000</v>
      </c>
      <c r="E29" s="5">
        <f>Plan!E29*(1+Overspend!$L$2)</f>
        <v>60000</v>
      </c>
      <c r="F29" s="5">
        <f>Plan!F29*(1+Overspend!$L$2)</f>
        <v>60000</v>
      </c>
      <c r="G29" s="5">
        <f>Plan!G29*(1+Overspend!$L$2)</f>
        <v>0</v>
      </c>
      <c r="H29" s="5">
        <f>Plan!H29*(1+Overspend!$L$2)</f>
        <v>0</v>
      </c>
      <c r="I29" s="5">
        <f>Plan!I29*(1+Overspend!$L$2)</f>
        <v>0</v>
      </c>
      <c r="J29" s="5">
        <f>Plan!J29*(1+Overspend!$L$2)</f>
        <v>0</v>
      </c>
      <c r="K29" s="46">
        <f>Plan!K29*(1+Overspend!$L$2)</f>
        <v>0</v>
      </c>
      <c r="L29" s="47">
        <f>Plan!L29*(1+Overspend!$L$2)</f>
        <v>0</v>
      </c>
      <c r="M29" s="47">
        <f>Plan!M29*(1+Overspend!$L$2)</f>
        <v>0</v>
      </c>
      <c r="N29" s="56">
        <f>Plan!N29*(1+Overspend!$L$2)</f>
        <v>0</v>
      </c>
      <c r="O29" s="4"/>
      <c r="P29" s="4"/>
      <c r="Q29" s="4"/>
      <c r="R29" s="4"/>
      <c r="S29" s="4"/>
      <c r="T29" s="4"/>
    </row>
    <row r="30" spans="1:20" ht="12.75">
      <c r="A30" s="3" t="str">
        <f>Plan!A30</f>
        <v>Equipment</v>
      </c>
      <c r="C30" s="5">
        <f>Plan!C30*(1+Overspend!$L$2)</f>
        <v>0</v>
      </c>
      <c r="D30" s="5">
        <f>Plan!D30*(1+Overspend!$L$2)</f>
        <v>0</v>
      </c>
      <c r="E30" s="5">
        <f>Plan!E30*(1+Overspend!$L$2)</f>
        <v>0</v>
      </c>
      <c r="F30" s="5">
        <f>Plan!F30*(1+Overspend!$L$2)</f>
        <v>0</v>
      </c>
      <c r="G30" s="5">
        <f>Plan!G30*(1+Overspend!$L$2)</f>
        <v>300000</v>
      </c>
      <c r="H30" s="5">
        <f>Plan!H30*(1+Overspend!$L$2)</f>
        <v>300000</v>
      </c>
      <c r="I30" s="5">
        <f>Plan!I30*(1+Overspend!$L$2)</f>
        <v>0</v>
      </c>
      <c r="J30" s="5">
        <f>Plan!J30*(1+Overspend!$L$2)</f>
        <v>0</v>
      </c>
      <c r="K30" s="46">
        <f>Plan!K30*(1+Overspend!$L$2)</f>
        <v>0</v>
      </c>
      <c r="L30" s="47">
        <f>Plan!L30*(1+Overspend!$L$2)</f>
        <v>0</v>
      </c>
      <c r="M30" s="47">
        <f>Plan!M30*(1+Overspend!$L$2)</f>
        <v>0</v>
      </c>
      <c r="N30" s="56">
        <f>Plan!N30*(1+Overspend!$L$2)</f>
        <v>0</v>
      </c>
      <c r="O30" s="4"/>
      <c r="P30" s="4"/>
      <c r="Q30" s="4"/>
      <c r="R30" s="4"/>
      <c r="S30" s="4"/>
      <c r="T30" s="4"/>
    </row>
    <row r="31" spans="1:20" ht="12.75">
      <c r="A31" s="3" t="str">
        <f>Plan!A31</f>
        <v>IT</v>
      </c>
      <c r="C31" s="5">
        <f>Plan!C31*(1+Overspend!$L$2)</f>
        <v>6000</v>
      </c>
      <c r="D31" s="5">
        <f>Plan!D31*(1+Overspend!$L$2)</f>
        <v>0</v>
      </c>
      <c r="E31" s="5">
        <f>Plan!E31*(1+Overspend!$L$2)</f>
        <v>0</v>
      </c>
      <c r="F31" s="5">
        <f>Plan!F31*(1+Overspend!$L$2)</f>
        <v>0</v>
      </c>
      <c r="G31" s="5">
        <f>Plan!G31*(1+Overspend!$L$2)</f>
        <v>0</v>
      </c>
      <c r="H31" s="5">
        <f>Plan!H31*(1+Overspend!$L$2)</f>
        <v>0</v>
      </c>
      <c r="I31" s="5">
        <f>Plan!I31*(1+Overspend!$L$2)</f>
        <v>0</v>
      </c>
      <c r="J31" s="5">
        <f>Plan!J31*(1+Overspend!$L$2)</f>
        <v>0</v>
      </c>
      <c r="K31" s="46">
        <f>Plan!K31*(1+Overspend!$L$2)</f>
        <v>0</v>
      </c>
      <c r="L31" s="47">
        <f>Plan!L31*(1+Overspend!$L$2)</f>
        <v>0</v>
      </c>
      <c r="M31" s="47">
        <f>Plan!M31*(1+Overspend!$L$2)</f>
        <v>0</v>
      </c>
      <c r="N31" s="56">
        <f>Plan!N31*(1+Overspend!$L$2)</f>
        <v>0</v>
      </c>
      <c r="O31" s="4"/>
      <c r="P31" s="4"/>
      <c r="Q31" s="4"/>
      <c r="R31" s="4"/>
      <c r="S31" s="4"/>
      <c r="T31" s="4"/>
    </row>
    <row r="32" spans="1:20" ht="12.75">
      <c r="A32" s="3" t="str">
        <f>Plan!A32</f>
        <v>Transport</v>
      </c>
      <c r="C32" s="5">
        <f>Plan!C32*(1+Overspend!$L$2)</f>
        <v>0</v>
      </c>
      <c r="D32" s="5">
        <f>Plan!D32*(1+Overspend!$L$2)</f>
        <v>0</v>
      </c>
      <c r="E32" s="5">
        <f>Plan!E32*(1+Overspend!$L$2)</f>
        <v>0</v>
      </c>
      <c r="F32" s="5">
        <f>Plan!F32*(1+Overspend!$L$2)</f>
        <v>0</v>
      </c>
      <c r="G32" s="5">
        <f>Plan!G32*(1+Overspend!$L$2)</f>
        <v>0</v>
      </c>
      <c r="H32" s="5">
        <f>Plan!H32*(1+Overspend!$L$2)</f>
        <v>0</v>
      </c>
      <c r="I32" s="5">
        <f>Plan!I32*(1+Overspend!$L$2)</f>
        <v>0</v>
      </c>
      <c r="J32" s="5">
        <f>Plan!J32*(1+Overspend!$L$2)</f>
        <v>0</v>
      </c>
      <c r="K32" s="46">
        <f>Plan!K32*(1+Overspend!$L$2)</f>
        <v>0</v>
      </c>
      <c r="L32" s="47">
        <f>Plan!L32*(1+Overspend!$L$2)</f>
        <v>0</v>
      </c>
      <c r="M32" s="47">
        <f>Plan!M32*(1+Overspend!$L$2)</f>
        <v>0</v>
      </c>
      <c r="N32" s="56">
        <f>Plan!N32*(1+Overspend!$L$2)</f>
        <v>0</v>
      </c>
      <c r="O32" s="4"/>
      <c r="P32" s="4"/>
      <c r="Q32" s="4"/>
      <c r="R32" s="4"/>
      <c r="S32" s="4"/>
      <c r="T32" s="4"/>
    </row>
    <row r="33" spans="1:28" s="12" customFormat="1" ht="12.75">
      <c r="A33" s="3" t="str">
        <f>Plan!A33</f>
        <v>Other</v>
      </c>
      <c r="B33" s="3"/>
      <c r="C33" s="5">
        <f>Plan!C33*(1+Overspend!$L$2)</f>
        <v>0</v>
      </c>
      <c r="D33" s="5">
        <f>Plan!D33*(1+Overspend!$L$2)</f>
        <v>0</v>
      </c>
      <c r="E33" s="5">
        <f>Plan!E33*(1+Overspend!$L$2)</f>
        <v>0</v>
      </c>
      <c r="F33" s="5">
        <f>Plan!F33*(1+Overspend!$L$2)</f>
        <v>0</v>
      </c>
      <c r="G33" s="5">
        <f>Plan!G33*(1+Overspend!$L$2)</f>
        <v>0</v>
      </c>
      <c r="H33" s="5">
        <f>Plan!H33*(1+Overspend!$L$2)</f>
        <v>0</v>
      </c>
      <c r="I33" s="5">
        <f>Plan!I33*(1+Overspend!$L$2)</f>
        <v>0</v>
      </c>
      <c r="J33" s="5">
        <f>Plan!J33*(1+Overspend!$L$2)</f>
        <v>0</v>
      </c>
      <c r="K33" s="46">
        <f>Plan!K33*(1+Overspend!$L$2)</f>
        <v>0</v>
      </c>
      <c r="L33" s="47">
        <f>Plan!L33*(1+Overspend!$L$2)</f>
        <v>0</v>
      </c>
      <c r="M33" s="47">
        <f>Plan!M33*(1+Overspend!$L$2)</f>
        <v>0</v>
      </c>
      <c r="N33" s="56">
        <f>Plan!N33*(1+Overspend!$L$2)</f>
        <v>0</v>
      </c>
      <c r="O33" s="4"/>
      <c r="P33" s="4"/>
      <c r="Q33" s="4"/>
      <c r="R33" s="4"/>
      <c r="S33" s="4"/>
      <c r="T33" s="4"/>
      <c r="U33" s="3"/>
      <c r="V33" s="3"/>
      <c r="W33" s="3"/>
      <c r="X33" s="3"/>
      <c r="Y33" s="3"/>
      <c r="Z33" s="3"/>
      <c r="AA33" s="3"/>
      <c r="AB33" s="3"/>
    </row>
    <row r="34" spans="1:28" ht="12.75">
      <c r="A34" s="7" t="s">
        <v>2</v>
      </c>
      <c r="B34" s="8"/>
      <c r="C34" s="9">
        <f>C29+C30+C31+C32+C33</f>
        <v>66000</v>
      </c>
      <c r="D34" s="9">
        <f>D29+D30+D31+D32+D33</f>
        <v>60000</v>
      </c>
      <c r="E34" s="9">
        <f aca="true" t="shared" si="1" ref="E34:T34">SUM(E29:E33)</f>
        <v>60000</v>
      </c>
      <c r="F34" s="9">
        <f t="shared" si="1"/>
        <v>60000</v>
      </c>
      <c r="G34" s="9">
        <f t="shared" si="1"/>
        <v>300000</v>
      </c>
      <c r="H34" s="9">
        <f t="shared" si="1"/>
        <v>300000</v>
      </c>
      <c r="I34" s="9">
        <f t="shared" si="1"/>
        <v>0</v>
      </c>
      <c r="J34" s="9">
        <f t="shared" si="1"/>
        <v>0</v>
      </c>
      <c r="K34" s="9">
        <f t="shared" si="1"/>
        <v>0</v>
      </c>
      <c r="L34" s="53">
        <f t="shared" si="1"/>
        <v>0</v>
      </c>
      <c r="M34" s="53">
        <f t="shared" si="1"/>
        <v>0</v>
      </c>
      <c r="N34" s="53">
        <f t="shared" si="1"/>
        <v>0</v>
      </c>
      <c r="O34" s="53">
        <f t="shared" si="1"/>
        <v>0</v>
      </c>
      <c r="P34" s="53">
        <f t="shared" si="1"/>
        <v>0</v>
      </c>
      <c r="Q34" s="53">
        <f t="shared" si="1"/>
        <v>0</v>
      </c>
      <c r="R34" s="53">
        <f t="shared" si="1"/>
        <v>0</v>
      </c>
      <c r="S34" s="53">
        <f t="shared" si="1"/>
        <v>0</v>
      </c>
      <c r="T34" s="53">
        <f t="shared" si="1"/>
        <v>0</v>
      </c>
      <c r="U34" s="12"/>
      <c r="V34" s="12"/>
      <c r="W34" s="12"/>
      <c r="X34" s="12"/>
      <c r="Y34" s="12"/>
      <c r="Z34" s="12"/>
      <c r="AA34" s="12"/>
      <c r="AB34" s="12"/>
    </row>
    <row r="35" spans="1:28" s="2" customFormat="1" ht="12.75">
      <c r="A35" s="3"/>
      <c r="B35" s="3"/>
      <c r="C35" s="4"/>
      <c r="D35" s="4"/>
      <c r="E35" s="4"/>
      <c r="F35" s="4"/>
      <c r="G35" s="4"/>
      <c r="H35" s="4"/>
      <c r="I35" s="4"/>
      <c r="J35" s="4"/>
      <c r="K35" s="4"/>
      <c r="L35" s="4"/>
      <c r="M35" s="3"/>
      <c r="N35" s="3"/>
      <c r="O35" s="3"/>
      <c r="P35" s="3"/>
      <c r="Q35" s="3"/>
      <c r="R35" s="3"/>
      <c r="S35" s="3"/>
      <c r="T35" s="3"/>
      <c r="U35" s="3"/>
      <c r="V35" s="3"/>
      <c r="W35" s="3"/>
      <c r="X35" s="3"/>
      <c r="Y35" s="3"/>
      <c r="Z35" s="3"/>
      <c r="AA35" s="3"/>
      <c r="AB35" s="3"/>
    </row>
    <row r="36" spans="1:28" ht="12.75">
      <c r="A36" s="2" t="s">
        <v>0</v>
      </c>
      <c r="B36" s="2"/>
      <c r="C36" s="13" t="str">
        <f aca="true" t="shared" si="2" ref="C36:N36">C20</f>
        <v>Y1 1Q</v>
      </c>
      <c r="D36" s="13" t="str">
        <f t="shared" si="2"/>
        <v>Y1 2Q</v>
      </c>
      <c r="E36" s="13" t="str">
        <f t="shared" si="2"/>
        <v>Y1 3Q</v>
      </c>
      <c r="F36" s="13" t="str">
        <f t="shared" si="2"/>
        <v>Y1 4Q</v>
      </c>
      <c r="G36" s="13" t="str">
        <f t="shared" si="2"/>
        <v>Y2 1Q</v>
      </c>
      <c r="H36" s="13" t="str">
        <f t="shared" si="2"/>
        <v>Y2 2Q</v>
      </c>
      <c r="I36" s="13" t="str">
        <f t="shared" si="2"/>
        <v>Y2 3Q</v>
      </c>
      <c r="J36" s="13" t="str">
        <f t="shared" si="2"/>
        <v>Y2 4Q</v>
      </c>
      <c r="K36" s="13" t="str">
        <f t="shared" si="2"/>
        <v>Y3 1Q </v>
      </c>
      <c r="L36" s="13" t="str">
        <f t="shared" si="2"/>
        <v>Y3 2Q</v>
      </c>
      <c r="M36" s="2" t="str">
        <f t="shared" si="2"/>
        <v>Y3 3Q</v>
      </c>
      <c r="N36" s="2" t="str">
        <f t="shared" si="2"/>
        <v>Y3 4Q</v>
      </c>
      <c r="O36" s="2" t="s">
        <v>64</v>
      </c>
      <c r="P36" s="2" t="s">
        <v>65</v>
      </c>
      <c r="Q36" s="2" t="s">
        <v>66</v>
      </c>
      <c r="R36" s="2" t="s">
        <v>67</v>
      </c>
      <c r="S36" s="2" t="s">
        <v>68</v>
      </c>
      <c r="T36" s="2" t="s">
        <v>69</v>
      </c>
      <c r="U36" s="2"/>
      <c r="V36" s="2"/>
      <c r="W36" s="2"/>
      <c r="X36" s="2"/>
      <c r="Y36" s="2"/>
      <c r="Z36" s="2"/>
      <c r="AA36" s="2"/>
      <c r="AB36" s="2"/>
    </row>
    <row r="37" spans="1:12" ht="12.75">
      <c r="A37" s="1" t="s">
        <v>8</v>
      </c>
      <c r="C37" s="4"/>
      <c r="D37" s="4"/>
      <c r="E37" s="4"/>
      <c r="F37" s="4"/>
      <c r="G37" s="4"/>
      <c r="H37" s="4"/>
      <c r="I37" s="4"/>
      <c r="J37" s="4"/>
      <c r="K37" s="4"/>
      <c r="L37" s="4"/>
    </row>
    <row r="38" spans="1:12" ht="12.75">
      <c r="A38" s="1" t="s">
        <v>9</v>
      </c>
      <c r="C38" s="4"/>
      <c r="D38" s="4"/>
      <c r="E38" s="4"/>
      <c r="F38" s="4"/>
      <c r="G38" s="4"/>
      <c r="H38" s="4"/>
      <c r="I38" s="4"/>
      <c r="J38" s="4"/>
      <c r="K38" s="4"/>
      <c r="L38" s="4"/>
    </row>
    <row r="39" spans="1:20" ht="12.75">
      <c r="A39" s="3" t="str">
        <f>Plan!A39</f>
        <v>Project Manager</v>
      </c>
      <c r="C39" s="5">
        <f>Plan!C39*(1+Overspend!$L$2)</f>
        <v>15000</v>
      </c>
      <c r="D39" s="5">
        <f>Plan!D39*(1+Overspend!$L$2)</f>
        <v>15000</v>
      </c>
      <c r="E39" s="5">
        <f>Plan!E39*(1+Overspend!$L$2)</f>
        <v>15000</v>
      </c>
      <c r="F39" s="5">
        <f>Plan!F39*(1+Overspend!$L$2)</f>
        <v>15000</v>
      </c>
      <c r="G39" s="5">
        <f>Plan!G39*(1+Overspend!$L$2)</f>
        <v>16200</v>
      </c>
      <c r="H39" s="5">
        <f>Plan!H39*(1+Overspend!$L$2)</f>
        <v>16200</v>
      </c>
      <c r="I39" s="5">
        <f>Plan!I39*(1+Overspend!$L$2)</f>
        <v>16200</v>
      </c>
      <c r="J39" s="5">
        <f>Plan!J39*(1+Overspend!$L$2)</f>
        <v>16200</v>
      </c>
      <c r="K39" s="5">
        <f>Plan!K39*(1+Overspend!$L$2)</f>
        <v>17400</v>
      </c>
      <c r="L39" s="5">
        <f>Plan!L39*(1+Overspend!$L$2)</f>
        <v>17400</v>
      </c>
      <c r="M39" s="5">
        <f>Plan!M39*(1+Overspend!$L$2)</f>
        <v>17400</v>
      </c>
      <c r="N39" s="46">
        <f>Plan!N39*(1+Overspend!$L$2)</f>
        <v>17400</v>
      </c>
      <c r="O39" s="4"/>
      <c r="P39" s="4"/>
      <c r="Q39" s="4"/>
      <c r="R39" s="4"/>
      <c r="S39" s="4"/>
      <c r="T39" s="4"/>
    </row>
    <row r="40" spans="1:20" ht="12.75">
      <c r="A40" s="3" t="str">
        <f>Plan!A40</f>
        <v>Development Materials</v>
      </c>
      <c r="C40" s="5">
        <f>Plan!C40*(1+Overspend!$L$2)</f>
        <v>3000</v>
      </c>
      <c r="D40" s="5">
        <f>Plan!D40*(1+Overspend!$L$2)</f>
        <v>3000</v>
      </c>
      <c r="E40" s="5">
        <f>Plan!E40*(1+Overspend!$L$2)</f>
        <v>3000</v>
      </c>
      <c r="F40" s="5">
        <f>Plan!F40*(1+Overspend!$L$2)</f>
        <v>3000</v>
      </c>
      <c r="G40" s="5">
        <f>Plan!G40*(1+Overspend!$L$2)</f>
        <v>3000</v>
      </c>
      <c r="H40" s="5">
        <f>Plan!H40*(1+Overspend!$L$2)</f>
        <v>3000</v>
      </c>
      <c r="I40" s="5">
        <f>Plan!I40*(1+Overspend!$L$2)</f>
        <v>3000</v>
      </c>
      <c r="J40" s="5">
        <f>Plan!J40*(1+Overspend!$L$2)</f>
        <v>3000</v>
      </c>
      <c r="K40" s="5">
        <f>Plan!K40*(1+Overspend!$L$2)</f>
        <v>3000</v>
      </c>
      <c r="L40" s="5">
        <f>Plan!L40*(1+Overspend!$L$2)</f>
        <v>3000</v>
      </c>
      <c r="M40" s="5">
        <f>Plan!M40*(1+Overspend!$L$2)</f>
        <v>3000</v>
      </c>
      <c r="N40" s="46">
        <f>Plan!N40*(1+Overspend!$L$2)</f>
        <v>3000</v>
      </c>
      <c r="O40" s="4"/>
      <c r="P40" s="4"/>
      <c r="Q40" s="4"/>
      <c r="R40" s="4"/>
      <c r="S40" s="4"/>
      <c r="T40" s="4"/>
    </row>
    <row r="41" spans="1:20" ht="12.75">
      <c r="A41" s="3" t="str">
        <f>Plan!A41</f>
        <v>Sub-contractors</v>
      </c>
      <c r="C41" s="5">
        <f>Plan!C41*(1+Overspend!$L$2)</f>
        <v>24000</v>
      </c>
      <c r="D41" s="5">
        <f>Plan!D41*(1+Overspend!$L$2)</f>
        <v>24000</v>
      </c>
      <c r="E41" s="5">
        <f>Plan!E41*(1+Overspend!$L$2)</f>
        <v>24000</v>
      </c>
      <c r="F41" s="5">
        <f>Plan!F41*(1+Overspend!$L$2)</f>
        <v>24000</v>
      </c>
      <c r="G41" s="5">
        <f>Plan!G41*(1+Overspend!$L$2)</f>
        <v>24000</v>
      </c>
      <c r="H41" s="5">
        <f>Plan!H41*(1+Overspend!$L$2)</f>
        <v>24000</v>
      </c>
      <c r="I41" s="5">
        <f>Plan!I41*(1+Overspend!$L$2)</f>
        <v>24000</v>
      </c>
      <c r="J41" s="5">
        <f>Plan!J41*(1+Overspend!$L$2)</f>
        <v>24000</v>
      </c>
      <c r="K41" s="5">
        <f>Plan!K41*(1+Overspend!$L$2)</f>
        <v>24000</v>
      </c>
      <c r="L41" s="5">
        <f>Plan!L41*(1+Overspend!$L$2)</f>
        <v>24000</v>
      </c>
      <c r="M41" s="5">
        <f>Plan!M41*(1+Overspend!$L$2)</f>
        <v>24000</v>
      </c>
      <c r="N41" s="46">
        <f>Plan!N41*(1+Overspend!$L$2)</f>
        <v>24000</v>
      </c>
      <c r="O41" s="4"/>
      <c r="P41" s="4"/>
      <c r="Q41" s="4"/>
      <c r="R41" s="4"/>
      <c r="S41" s="4"/>
      <c r="T41" s="4"/>
    </row>
    <row r="42" spans="1:20" ht="12.75">
      <c r="A42" s="3" t="str">
        <f>Plan!A42</f>
        <v>HSE advice</v>
      </c>
      <c r="C42" s="5">
        <f>Plan!C42*(1+Overspend!$L$2)</f>
        <v>0</v>
      </c>
      <c r="D42" s="5">
        <f>Plan!D42*(1+Overspend!$L$2)</f>
        <v>2400</v>
      </c>
      <c r="E42" s="5">
        <f>Plan!E42*(1+Overspend!$L$2)</f>
        <v>0</v>
      </c>
      <c r="F42" s="5">
        <f>Plan!F42*(1+Overspend!$L$2)</f>
        <v>2400</v>
      </c>
      <c r="G42" s="5">
        <f>Plan!G42*(1+Overspend!$L$2)</f>
        <v>0</v>
      </c>
      <c r="H42" s="5">
        <f>Plan!H42*(1+Overspend!$L$2)</f>
        <v>2400</v>
      </c>
      <c r="I42" s="5">
        <f>Plan!I42*(1+Overspend!$L$2)</f>
        <v>0</v>
      </c>
      <c r="J42" s="5">
        <f>Plan!J42*(1+Overspend!$L$2)</f>
        <v>2400</v>
      </c>
      <c r="K42" s="5">
        <f>Plan!K42*(1+Overspend!$L$2)</f>
        <v>0</v>
      </c>
      <c r="L42" s="5">
        <f>Plan!L42*(1+Overspend!$L$2)</f>
        <v>2400</v>
      </c>
      <c r="M42" s="5">
        <f>Plan!M42*(1+Overspend!$L$2)</f>
        <v>0</v>
      </c>
      <c r="N42" s="46">
        <f>Plan!N42*(1+Overspend!$L$2)</f>
        <v>2400</v>
      </c>
      <c r="O42" s="4"/>
      <c r="P42" s="4"/>
      <c r="Q42" s="4"/>
      <c r="R42" s="4"/>
      <c r="S42" s="4"/>
      <c r="T42" s="4"/>
    </row>
    <row r="43" spans="1:20" ht="12.75">
      <c r="A43" s="3" t="str">
        <f>Plan!A43</f>
        <v>Implementation trials</v>
      </c>
      <c r="C43" s="5">
        <f>Plan!C43*(1+Overspend!$L$2)</f>
        <v>0</v>
      </c>
      <c r="D43" s="5">
        <f>Plan!D43*(1+Overspend!$L$2)</f>
        <v>0</v>
      </c>
      <c r="E43" s="5">
        <f>Plan!E43*(1+Overspend!$L$2)</f>
        <v>0</v>
      </c>
      <c r="F43" s="5">
        <f>Plan!F43*(1+Overspend!$L$2)</f>
        <v>12000</v>
      </c>
      <c r="G43" s="5">
        <f>Plan!G43*(1+Overspend!$L$2)</f>
        <v>0</v>
      </c>
      <c r="H43" s="5">
        <f>Plan!H43*(1+Overspend!$L$2)</f>
        <v>0</v>
      </c>
      <c r="I43" s="5">
        <f>Plan!I43*(1+Overspend!$L$2)</f>
        <v>24000</v>
      </c>
      <c r="J43" s="5">
        <f>Plan!J43*(1+Overspend!$L$2)</f>
        <v>0</v>
      </c>
      <c r="K43" s="5">
        <f>Plan!K43*(1+Overspend!$L$2)</f>
        <v>0</v>
      </c>
      <c r="L43" s="5">
        <f>Plan!L43*(1+Overspend!$L$2)</f>
        <v>0</v>
      </c>
      <c r="M43" s="5">
        <f>Plan!M43*(1+Overspend!$L$2)</f>
        <v>0</v>
      </c>
      <c r="N43" s="46">
        <f>Plan!N43*(1+Overspend!$L$2)</f>
        <v>0</v>
      </c>
      <c r="O43" s="4"/>
      <c r="P43" s="4"/>
      <c r="Q43" s="4"/>
      <c r="R43" s="4"/>
      <c r="S43" s="4"/>
      <c r="T43" s="4"/>
    </row>
    <row r="44" spans="1:20" ht="12.75">
      <c r="A44" s="3" t="str">
        <f>Plan!A44</f>
        <v>Legal fees</v>
      </c>
      <c r="C44" s="5">
        <f>Plan!C44*(1+Overspend!$L$2)</f>
        <v>2400</v>
      </c>
      <c r="D44" s="5">
        <f>Plan!D44*(1+Overspend!$L$2)</f>
        <v>0</v>
      </c>
      <c r="E44" s="5">
        <f>Plan!E44*(1+Overspend!$L$2)</f>
        <v>0</v>
      </c>
      <c r="F44" s="5">
        <f>Plan!F44*(1+Overspend!$L$2)</f>
        <v>0</v>
      </c>
      <c r="G44" s="5">
        <f>Plan!G44*(1+Overspend!$L$2)</f>
        <v>2400</v>
      </c>
      <c r="H44" s="5">
        <f>Plan!H44*(1+Overspend!$L$2)</f>
        <v>6000</v>
      </c>
      <c r="I44" s="5">
        <f>Plan!I44*(1+Overspend!$L$2)</f>
        <v>6000</v>
      </c>
      <c r="J44" s="5">
        <f>Plan!J44*(1+Overspend!$L$2)</f>
        <v>6000</v>
      </c>
      <c r="K44" s="5">
        <f>Plan!K44*(1+Overspend!$L$2)</f>
        <v>6000</v>
      </c>
      <c r="L44" s="5">
        <f>Plan!L44*(1+Overspend!$L$2)</f>
        <v>6000</v>
      </c>
      <c r="M44" s="5">
        <f>Plan!M44*(1+Overspend!$L$2)</f>
        <v>6000</v>
      </c>
      <c r="N44" s="46">
        <f>Plan!N44*(1+Overspend!$L$2)</f>
        <v>6000</v>
      </c>
      <c r="O44" s="4"/>
      <c r="P44" s="4"/>
      <c r="Q44" s="4"/>
      <c r="R44" s="4"/>
      <c r="S44" s="4"/>
      <c r="T44" s="4"/>
    </row>
    <row r="45" spans="1:20" ht="12.75">
      <c r="A45" s="3" t="str">
        <f>Plan!A45</f>
        <v>PM car hire</v>
      </c>
      <c r="C45" s="5">
        <f>Plan!C45*(1+Overspend!$L$2)</f>
        <v>720</v>
      </c>
      <c r="D45" s="5">
        <f>Plan!D45*(1+Overspend!$L$2)</f>
        <v>720</v>
      </c>
      <c r="E45" s="5">
        <f>Plan!E45*(1+Overspend!$L$2)</f>
        <v>720</v>
      </c>
      <c r="F45" s="5">
        <f>Plan!F45*(1+Overspend!$L$2)</f>
        <v>720</v>
      </c>
      <c r="G45" s="5">
        <f>Plan!G45*(1+Overspend!$L$2)</f>
        <v>720</v>
      </c>
      <c r="H45" s="5">
        <f>Plan!H45*(1+Overspend!$L$2)</f>
        <v>720</v>
      </c>
      <c r="I45" s="5">
        <f>Plan!I45*(1+Overspend!$L$2)</f>
        <v>720</v>
      </c>
      <c r="J45" s="5">
        <f>Plan!J45*(1+Overspend!$L$2)</f>
        <v>720</v>
      </c>
      <c r="K45" s="5">
        <f>Plan!K45*(1+Overspend!$L$2)</f>
        <v>720</v>
      </c>
      <c r="L45" s="5">
        <f>Plan!L45*(1+Overspend!$L$2)</f>
        <v>720</v>
      </c>
      <c r="M45" s="5">
        <f>Plan!M45*(1+Overspend!$L$2)</f>
        <v>720</v>
      </c>
      <c r="N45" s="46">
        <f>Plan!N45*(1+Overspend!$L$2)</f>
        <v>720</v>
      </c>
      <c r="O45" s="4"/>
      <c r="P45" s="4"/>
      <c r="Q45" s="4"/>
      <c r="R45" s="4"/>
      <c r="S45" s="4"/>
      <c r="T45" s="4"/>
    </row>
    <row r="46" spans="1:20" ht="12.75">
      <c r="A46" s="3" t="str">
        <f>Plan!A46</f>
        <v>Manager travel</v>
      </c>
      <c r="C46" s="5">
        <f>Plan!C46*(1+Overspend!$L$2)</f>
        <v>2400</v>
      </c>
      <c r="D46" s="5">
        <f>Plan!D46*(1+Overspend!$L$2)</f>
        <v>2400</v>
      </c>
      <c r="E46" s="5">
        <f>Plan!E46*(1+Overspend!$L$2)</f>
        <v>2400</v>
      </c>
      <c r="F46" s="5">
        <f>Plan!F46*(1+Overspend!$L$2)</f>
        <v>2400</v>
      </c>
      <c r="G46" s="5">
        <f>Plan!G46*(1+Overspend!$L$2)</f>
        <v>3600</v>
      </c>
      <c r="H46" s="5">
        <f>Plan!H46*(1+Overspend!$L$2)</f>
        <v>3600</v>
      </c>
      <c r="I46" s="5">
        <f>Plan!I46*(1+Overspend!$L$2)</f>
        <v>3600</v>
      </c>
      <c r="J46" s="5">
        <f>Plan!J46*(1+Overspend!$L$2)</f>
        <v>3600</v>
      </c>
      <c r="K46" s="5">
        <f>Plan!K46*(1+Overspend!$L$2)</f>
        <v>4800</v>
      </c>
      <c r="L46" s="5">
        <f>Plan!L46*(1+Overspend!$L$2)</f>
        <v>4800</v>
      </c>
      <c r="M46" s="5">
        <f>Plan!M46*(1+Overspend!$L$2)</f>
        <v>4800</v>
      </c>
      <c r="N46" s="46">
        <f>Plan!N46*(1+Overspend!$L$2)</f>
        <v>4800</v>
      </c>
      <c r="O46" s="4"/>
      <c r="P46" s="4"/>
      <c r="Q46" s="4"/>
      <c r="R46" s="4"/>
      <c r="S46" s="4"/>
      <c r="T46" s="4"/>
    </row>
    <row r="47" spans="1:20" ht="12.75">
      <c r="A47" s="3" t="str">
        <f>Plan!A47</f>
        <v>IT networking</v>
      </c>
      <c r="C47" s="5">
        <f>Plan!C47*(1+Overspend!$L$2)</f>
        <v>600</v>
      </c>
      <c r="D47" s="5">
        <f>Plan!D47*(1+Overspend!$L$2)</f>
        <v>0</v>
      </c>
      <c r="E47" s="5">
        <f>Plan!E47*(1+Overspend!$L$2)</f>
        <v>2400</v>
      </c>
      <c r="F47" s="5">
        <f>Plan!F47*(1+Overspend!$L$2)</f>
        <v>0</v>
      </c>
      <c r="G47" s="5">
        <f>Plan!G47*(1+Overspend!$L$2)</f>
        <v>2400</v>
      </c>
      <c r="H47" s="5">
        <f>Plan!H47*(1+Overspend!$L$2)</f>
        <v>0</v>
      </c>
      <c r="I47" s="5">
        <f>Plan!I47*(1+Overspend!$L$2)</f>
        <v>0</v>
      </c>
      <c r="J47" s="5">
        <f>Plan!J47*(1+Overspend!$L$2)</f>
        <v>2400</v>
      </c>
      <c r="K47" s="5">
        <f>Plan!K47*(1+Overspend!$L$2)</f>
        <v>12000</v>
      </c>
      <c r="L47" s="5">
        <f>Plan!L47*(1+Overspend!$L$2)</f>
        <v>0</v>
      </c>
      <c r="M47" s="5">
        <f>Plan!M47*(1+Overspend!$L$2)</f>
        <v>0</v>
      </c>
      <c r="N47" s="46">
        <f>Plan!N47*(1+Overspend!$L$2)</f>
        <v>0</v>
      </c>
      <c r="O47" s="4"/>
      <c r="P47" s="4"/>
      <c r="Q47" s="4"/>
      <c r="R47" s="4"/>
      <c r="S47" s="4"/>
      <c r="T47" s="4"/>
    </row>
    <row r="48" spans="1:20" ht="12.75">
      <c r="A48" s="3">
        <f>Plan!A48</f>
        <v>0</v>
      </c>
      <c r="C48" s="5">
        <f>Plan!C48*(1+Overspend!$L$2)</f>
        <v>0</v>
      </c>
      <c r="D48" s="5">
        <f>Plan!D48*(1+Overspend!$L$2)</f>
        <v>0</v>
      </c>
      <c r="E48" s="5">
        <f>Plan!E48*(1+Overspend!$L$2)</f>
        <v>0</v>
      </c>
      <c r="F48" s="5">
        <f>Plan!F48*(1+Overspend!$L$2)</f>
        <v>0</v>
      </c>
      <c r="G48" s="5">
        <f>Plan!G48*(1+Overspend!$L$2)</f>
        <v>0</v>
      </c>
      <c r="H48" s="5">
        <f>Plan!H48*(1+Overspend!$L$2)</f>
        <v>0</v>
      </c>
      <c r="I48" s="5">
        <f>Plan!I48*(1+Overspend!$L$2)</f>
        <v>0</v>
      </c>
      <c r="J48" s="5">
        <f>Plan!J48*(1+Overspend!$L$2)</f>
        <v>0</v>
      </c>
      <c r="K48" s="5">
        <f>Plan!K48*(1+Overspend!$L$2)</f>
        <v>0</v>
      </c>
      <c r="L48" s="5">
        <f>Plan!L48*(1+Overspend!$L$2)</f>
        <v>0</v>
      </c>
      <c r="M48" s="5">
        <f>Plan!M48*(1+Overspend!$L$2)</f>
        <v>0</v>
      </c>
      <c r="N48" s="46">
        <f>Plan!N48*(1+Overspend!$L$2)</f>
        <v>0</v>
      </c>
      <c r="O48" s="4"/>
      <c r="P48" s="4"/>
      <c r="Q48" s="4"/>
      <c r="R48" s="4"/>
      <c r="S48" s="4"/>
      <c r="T48" s="4"/>
    </row>
    <row r="49" spans="1:20" ht="12.75">
      <c r="A49" s="7" t="s">
        <v>2</v>
      </c>
      <c r="B49" s="8"/>
      <c r="C49" s="9">
        <f aca="true" t="shared" si="3" ref="C49:L49">SUM(C39:C48)</f>
        <v>48120</v>
      </c>
      <c r="D49" s="9">
        <f t="shared" si="3"/>
        <v>47520</v>
      </c>
      <c r="E49" s="9">
        <f t="shared" si="3"/>
        <v>47520</v>
      </c>
      <c r="F49" s="9">
        <f t="shared" si="3"/>
        <v>59520</v>
      </c>
      <c r="G49" s="9">
        <f t="shared" si="3"/>
        <v>52320</v>
      </c>
      <c r="H49" s="9">
        <f t="shared" si="3"/>
        <v>55920</v>
      </c>
      <c r="I49" s="9">
        <f t="shared" si="3"/>
        <v>77520</v>
      </c>
      <c r="J49" s="9">
        <f t="shared" si="3"/>
        <v>58320</v>
      </c>
      <c r="K49" s="9">
        <f t="shared" si="3"/>
        <v>67920</v>
      </c>
      <c r="L49" s="9">
        <f t="shared" si="3"/>
        <v>58320</v>
      </c>
      <c r="M49" s="9">
        <f>SUM(M39:M48)</f>
        <v>55920</v>
      </c>
      <c r="N49" s="9">
        <f>SUM(N39:N48)</f>
        <v>58320</v>
      </c>
      <c r="O49" s="53">
        <f aca="true" t="shared" si="4" ref="O49:T49">SUM(O39:O48)</f>
        <v>0</v>
      </c>
      <c r="P49" s="53">
        <f t="shared" si="4"/>
        <v>0</v>
      </c>
      <c r="Q49" s="53">
        <f t="shared" si="4"/>
        <v>0</v>
      </c>
      <c r="R49" s="53">
        <f t="shared" si="4"/>
        <v>0</v>
      </c>
      <c r="S49" s="53">
        <f t="shared" si="4"/>
        <v>0</v>
      </c>
      <c r="T49" s="53">
        <f t="shared" si="4"/>
        <v>0</v>
      </c>
    </row>
    <row r="50" spans="1:28" s="12" customFormat="1" ht="12.75">
      <c r="A50" s="3"/>
      <c r="B50" s="3"/>
      <c r="C50" s="4"/>
      <c r="D50" s="4"/>
      <c r="E50" s="4"/>
      <c r="F50" s="4"/>
      <c r="G50" s="4"/>
      <c r="H50" s="4"/>
      <c r="I50" s="4"/>
      <c r="J50" s="4"/>
      <c r="K50" s="4"/>
      <c r="L50" s="4"/>
      <c r="M50" s="3"/>
      <c r="N50" s="3"/>
      <c r="O50" s="3"/>
      <c r="P50" s="3"/>
      <c r="Q50" s="3"/>
      <c r="R50" s="3"/>
      <c r="S50" s="3"/>
      <c r="T50" s="3"/>
      <c r="U50" s="3"/>
      <c r="V50" s="3"/>
      <c r="W50" s="3"/>
      <c r="X50" s="3"/>
      <c r="Y50" s="3"/>
      <c r="Z50" s="3"/>
      <c r="AA50" s="3"/>
      <c r="AB50" s="3"/>
    </row>
    <row r="51" spans="1:28" ht="12.75">
      <c r="A51" s="2" t="s">
        <v>0</v>
      </c>
      <c r="B51" s="2"/>
      <c r="C51" s="13" t="str">
        <f aca="true" t="shared" si="5" ref="C51:N51">C20</f>
        <v>Y1 1Q</v>
      </c>
      <c r="D51" s="13" t="str">
        <f t="shared" si="5"/>
        <v>Y1 2Q</v>
      </c>
      <c r="E51" s="13" t="str">
        <f t="shared" si="5"/>
        <v>Y1 3Q</v>
      </c>
      <c r="F51" s="13" t="str">
        <f t="shared" si="5"/>
        <v>Y1 4Q</v>
      </c>
      <c r="G51" s="13" t="str">
        <f t="shared" si="5"/>
        <v>Y2 1Q</v>
      </c>
      <c r="H51" s="13" t="str">
        <f t="shared" si="5"/>
        <v>Y2 2Q</v>
      </c>
      <c r="I51" s="13" t="str">
        <f t="shared" si="5"/>
        <v>Y2 3Q</v>
      </c>
      <c r="J51" s="13" t="str">
        <f t="shared" si="5"/>
        <v>Y2 4Q</v>
      </c>
      <c r="K51" s="13" t="str">
        <f t="shared" si="5"/>
        <v>Y3 1Q </v>
      </c>
      <c r="L51" s="13" t="str">
        <f t="shared" si="5"/>
        <v>Y3 2Q</v>
      </c>
      <c r="M51" s="2" t="str">
        <f t="shared" si="5"/>
        <v>Y3 3Q</v>
      </c>
      <c r="N51" s="2" t="str">
        <f t="shared" si="5"/>
        <v>Y3 4Q</v>
      </c>
      <c r="O51" s="2" t="s">
        <v>64</v>
      </c>
      <c r="P51" s="2" t="s">
        <v>65</v>
      </c>
      <c r="Q51" s="2" t="s">
        <v>66</v>
      </c>
      <c r="R51" s="2" t="s">
        <v>67</v>
      </c>
      <c r="S51" s="2" t="s">
        <v>68</v>
      </c>
      <c r="T51" s="2" t="s">
        <v>69</v>
      </c>
      <c r="U51" s="2"/>
      <c r="V51" s="2"/>
      <c r="W51" s="2"/>
      <c r="X51" s="2"/>
      <c r="Y51" s="2"/>
      <c r="Z51" s="2"/>
      <c r="AA51" s="2"/>
      <c r="AB51" s="2"/>
    </row>
    <row r="52" spans="1:28" s="19" customFormat="1" ht="12.75">
      <c r="A52" s="1" t="s">
        <v>8</v>
      </c>
      <c r="B52" s="3"/>
      <c r="C52" s="4"/>
      <c r="D52" s="4"/>
      <c r="E52" s="4"/>
      <c r="F52" s="4"/>
      <c r="G52" s="4"/>
      <c r="H52" s="4"/>
      <c r="I52" s="4"/>
      <c r="J52" s="4"/>
      <c r="K52" s="4"/>
      <c r="L52" s="4"/>
      <c r="M52" s="3"/>
      <c r="N52" s="3"/>
      <c r="O52"/>
      <c r="P52"/>
      <c r="Q52"/>
      <c r="R52"/>
      <c r="S52"/>
      <c r="T52"/>
      <c r="U52"/>
      <c r="V52"/>
      <c r="W52"/>
      <c r="X52"/>
      <c r="Y52"/>
      <c r="Z52"/>
      <c r="AA52"/>
      <c r="AB52"/>
    </row>
    <row r="53" spans="1:28" ht="12.75">
      <c r="A53" s="1" t="s">
        <v>10</v>
      </c>
      <c r="C53" s="4"/>
      <c r="D53" s="4"/>
      <c r="E53" s="4"/>
      <c r="F53" s="4"/>
      <c r="G53" s="4"/>
      <c r="H53" s="4"/>
      <c r="I53" s="4"/>
      <c r="J53" s="4"/>
      <c r="K53" s="4"/>
      <c r="L53" s="4"/>
      <c r="O53"/>
      <c r="P53"/>
      <c r="Q53"/>
      <c r="R53"/>
      <c r="S53"/>
      <c r="T53"/>
      <c r="U53"/>
      <c r="V53"/>
      <c r="W53"/>
      <c r="X53"/>
      <c r="Y53"/>
      <c r="Z53"/>
      <c r="AA53"/>
      <c r="AB53"/>
    </row>
    <row r="54" spans="1:28" s="25" customFormat="1" ht="12.75">
      <c r="A54" s="3" t="str">
        <f>Plan!A54</f>
        <v>Other Salaries</v>
      </c>
      <c r="B54" s="3"/>
      <c r="C54" s="5">
        <f>Plan!C54*(1+Overspend!$L$2)</f>
        <v>18000</v>
      </c>
      <c r="D54" s="5">
        <f>Plan!D54*(1+Overspend!$L$2)</f>
        <v>18000</v>
      </c>
      <c r="E54" s="5">
        <f>Plan!E54*(1+Overspend!$L$2)</f>
        <v>18000</v>
      </c>
      <c r="F54" s="5">
        <f>Plan!F54*(1+Overspend!$L$2)</f>
        <v>18000</v>
      </c>
      <c r="G54" s="5">
        <f>Plan!G54*(1+Overspend!$L$2)</f>
        <v>27000</v>
      </c>
      <c r="H54" s="5">
        <f>Plan!H54*(1+Overspend!$L$2)</f>
        <v>27000</v>
      </c>
      <c r="I54" s="5">
        <f>Plan!I54*(1+Overspend!$L$2)</f>
        <v>27000</v>
      </c>
      <c r="J54" s="5">
        <f>Plan!J54*(1+Overspend!$L$2)</f>
        <v>27000</v>
      </c>
      <c r="K54" s="5">
        <f>Plan!K54*(1+Overspend!$L$2)</f>
        <v>36000</v>
      </c>
      <c r="L54" s="5">
        <f>Plan!L54*(1+Overspend!$L$2)</f>
        <v>36000</v>
      </c>
      <c r="M54" s="46">
        <f>Plan!M54*(1+Overspend!$L$2)</f>
        <v>36000</v>
      </c>
      <c r="N54" s="5">
        <f>Plan!N54*(1+Overspend!$L$2)</f>
        <v>36000</v>
      </c>
      <c r="O54" s="55"/>
      <c r="P54" s="55"/>
      <c r="Q54" s="55"/>
      <c r="R54" s="55"/>
      <c r="S54" s="55"/>
      <c r="T54" s="55"/>
      <c r="U54"/>
      <c r="V54"/>
      <c r="W54"/>
      <c r="X54"/>
      <c r="Y54"/>
      <c r="Z54"/>
      <c r="AA54"/>
      <c r="AB54"/>
    </row>
    <row r="55" spans="1:20" ht="12.75">
      <c r="A55" s="3" t="str">
        <f>Plan!A55</f>
        <v>Cleaning </v>
      </c>
      <c r="C55" s="5">
        <f>Plan!C55*(1+Overspend!$L$2)</f>
        <v>720</v>
      </c>
      <c r="D55" s="5">
        <f>Plan!D55*(1+Overspend!$L$2)</f>
        <v>720</v>
      </c>
      <c r="E55" s="5">
        <f>Plan!E55*(1+Overspend!$L$2)</f>
        <v>720</v>
      </c>
      <c r="F55" s="5">
        <f>Plan!F55*(1+Overspend!$L$2)</f>
        <v>720</v>
      </c>
      <c r="G55" s="5">
        <f>Plan!G55*(1+Overspend!$L$2)</f>
        <v>720</v>
      </c>
      <c r="H55" s="5">
        <f>Plan!H55*(1+Overspend!$L$2)</f>
        <v>720</v>
      </c>
      <c r="I55" s="5">
        <f>Plan!I55*(1+Overspend!$L$2)</f>
        <v>720</v>
      </c>
      <c r="J55" s="5">
        <f>Plan!J55*(1+Overspend!$L$2)</f>
        <v>720</v>
      </c>
      <c r="K55" s="5">
        <f>Plan!K55*(1+Overspend!$L$2)</f>
        <v>720</v>
      </c>
      <c r="L55" s="5">
        <f>Plan!L55*(1+Overspend!$L$2)</f>
        <v>720</v>
      </c>
      <c r="M55" s="46">
        <f>Plan!M55*(1+Overspend!$L$2)</f>
        <v>720</v>
      </c>
      <c r="N55" s="5">
        <f>Plan!N55*(1+Overspend!$L$2)</f>
        <v>720</v>
      </c>
      <c r="O55" s="4"/>
      <c r="P55" s="4"/>
      <c r="Q55" s="4"/>
      <c r="R55" s="4"/>
      <c r="S55" s="4"/>
      <c r="T55" s="4"/>
    </row>
    <row r="56" spans="1:20" ht="12.75">
      <c r="A56" s="3" t="str">
        <f>Plan!A56</f>
        <v>Staff travel</v>
      </c>
      <c r="C56" s="5">
        <f>Plan!C56*(1+Overspend!$L$2)</f>
        <v>1200</v>
      </c>
      <c r="D56" s="5">
        <f>Plan!D56*(1+Overspend!$L$2)</f>
        <v>1200</v>
      </c>
      <c r="E56" s="5">
        <f>Plan!E56*(1+Overspend!$L$2)</f>
        <v>1200</v>
      </c>
      <c r="F56" s="5">
        <f>Plan!F56*(1+Overspend!$L$2)</f>
        <v>1200</v>
      </c>
      <c r="G56" s="5">
        <f>Plan!G56*(1+Overspend!$L$2)</f>
        <v>1200</v>
      </c>
      <c r="H56" s="5">
        <f>Plan!H56*(1+Overspend!$L$2)</f>
        <v>1200</v>
      </c>
      <c r="I56" s="5">
        <f>Plan!I56*(1+Overspend!$L$2)</f>
        <v>1200</v>
      </c>
      <c r="J56" s="5">
        <f>Plan!J56*(1+Overspend!$L$2)</f>
        <v>1200</v>
      </c>
      <c r="K56" s="5">
        <f>Plan!K56*(1+Overspend!$L$2)</f>
        <v>2400</v>
      </c>
      <c r="L56" s="5">
        <f>Plan!L56*(1+Overspend!$L$2)</f>
        <v>2400</v>
      </c>
      <c r="M56" s="46">
        <f>Plan!M56*(1+Overspend!$L$2)</f>
        <v>2400</v>
      </c>
      <c r="N56" s="5">
        <f>Plan!N56*(1+Overspend!$L$2)</f>
        <v>2400</v>
      </c>
      <c r="O56" s="4"/>
      <c r="P56" s="4"/>
      <c r="Q56" s="4"/>
      <c r="R56" s="4"/>
      <c r="S56" s="4"/>
      <c r="T56" s="4"/>
    </row>
    <row r="57" spans="1:20" ht="12.75">
      <c r="A57" s="3" t="str">
        <f>Plan!A57</f>
        <v>Heating/Gas etc</v>
      </c>
      <c r="C57" s="5">
        <f>Plan!C57*(1+Overspend!$L$2)</f>
        <v>1200</v>
      </c>
      <c r="D57" s="5">
        <f>Plan!D57*(1+Overspend!$L$2)</f>
        <v>1200</v>
      </c>
      <c r="E57" s="5">
        <f>Plan!E57*(1+Overspend!$L$2)</f>
        <v>1200</v>
      </c>
      <c r="F57" s="5">
        <f>Plan!F57*(1+Overspend!$L$2)</f>
        <v>1200</v>
      </c>
      <c r="G57" s="5">
        <f>Plan!G57*(1+Overspend!$L$2)</f>
        <v>1200</v>
      </c>
      <c r="H57" s="5">
        <f>Plan!H57*(1+Overspend!$L$2)</f>
        <v>1200</v>
      </c>
      <c r="I57" s="5">
        <f>Plan!I57*(1+Overspend!$L$2)</f>
        <v>1200</v>
      </c>
      <c r="J57" s="5">
        <f>Plan!J57*(1+Overspend!$L$2)</f>
        <v>1200</v>
      </c>
      <c r="K57" s="5">
        <f>Plan!K57*(1+Overspend!$L$2)</f>
        <v>1200</v>
      </c>
      <c r="L57" s="5">
        <f>Plan!L57*(1+Overspend!$L$2)</f>
        <v>1200</v>
      </c>
      <c r="M57" s="46">
        <f>Plan!M57*(1+Overspend!$L$2)</f>
        <v>1200</v>
      </c>
      <c r="N57" s="5">
        <f>Plan!N57*(1+Overspend!$L$2)</f>
        <v>1200</v>
      </c>
      <c r="O57" s="4"/>
      <c r="P57" s="4"/>
      <c r="Q57" s="4"/>
      <c r="R57" s="4"/>
      <c r="S57" s="4"/>
      <c r="T57" s="4"/>
    </row>
    <row r="58" spans="1:20" ht="12.75">
      <c r="A58" s="3" t="str">
        <f>Plan!A58</f>
        <v>Lab rents</v>
      </c>
      <c r="C58" s="5">
        <f>Plan!C58*(1+Overspend!$L$2)</f>
        <v>2880</v>
      </c>
      <c r="D58" s="5">
        <f>Plan!D58*(1+Overspend!$L$2)</f>
        <v>2880</v>
      </c>
      <c r="E58" s="5">
        <f>Plan!E58*(1+Overspend!$L$2)</f>
        <v>2880</v>
      </c>
      <c r="F58" s="5">
        <f>Plan!F58*(1+Overspend!$L$2)</f>
        <v>2880</v>
      </c>
      <c r="G58" s="5">
        <f>Plan!G58*(1+Overspend!$L$2)</f>
        <v>2880</v>
      </c>
      <c r="H58" s="5">
        <f>Plan!H58*(1+Overspend!$L$2)</f>
        <v>2880</v>
      </c>
      <c r="I58" s="5">
        <f>Plan!I58*(1+Overspend!$L$2)</f>
        <v>2880</v>
      </c>
      <c r="J58" s="5">
        <f>Plan!J58*(1+Overspend!$L$2)</f>
        <v>2880</v>
      </c>
      <c r="K58" s="5">
        <f>Plan!K58*(1+Overspend!$L$2)</f>
        <v>2880</v>
      </c>
      <c r="L58" s="5">
        <f>Plan!L58*(1+Overspend!$L$2)</f>
        <v>2880</v>
      </c>
      <c r="M58" s="46">
        <f>Plan!M58*(1+Overspend!$L$2)</f>
        <v>2880</v>
      </c>
      <c r="N58" s="5">
        <f>Plan!N58*(1+Overspend!$L$2)</f>
        <v>2880</v>
      </c>
      <c r="O58" s="4"/>
      <c r="P58" s="4"/>
      <c r="Q58" s="4"/>
      <c r="R58" s="4"/>
      <c r="S58" s="4"/>
      <c r="T58" s="4"/>
    </row>
    <row r="59" spans="1:20" ht="12.75">
      <c r="A59" s="3" t="str">
        <f>Plan!A59</f>
        <v>Rates</v>
      </c>
      <c r="C59" s="5">
        <f>Plan!C59*(1+Overspend!$L$2)</f>
        <v>0</v>
      </c>
      <c r="D59" s="5">
        <f>Plan!D59*(1+Overspend!$L$2)</f>
        <v>0</v>
      </c>
      <c r="E59" s="5">
        <f>Plan!E59*(1+Overspend!$L$2)</f>
        <v>0</v>
      </c>
      <c r="F59" s="5">
        <f>Plan!F59*(1+Overspend!$L$2)</f>
        <v>0</v>
      </c>
      <c r="G59" s="5">
        <f>Plan!G59*(1+Overspend!$L$2)</f>
        <v>0</v>
      </c>
      <c r="H59" s="5">
        <f>Plan!H59*(1+Overspend!$L$2)</f>
        <v>0</v>
      </c>
      <c r="I59" s="5">
        <f>Plan!I59*(1+Overspend!$L$2)</f>
        <v>0</v>
      </c>
      <c r="J59" s="5">
        <f>Plan!J59*(1+Overspend!$L$2)</f>
        <v>0</v>
      </c>
      <c r="K59" s="5">
        <f>Plan!K59*(1+Overspend!$L$2)</f>
        <v>0</v>
      </c>
      <c r="L59" s="5">
        <f>Plan!L59*(1+Overspend!$L$2)</f>
        <v>0</v>
      </c>
      <c r="M59" s="46">
        <f>Plan!M59*(1+Overspend!$L$2)</f>
        <v>0</v>
      </c>
      <c r="N59" s="5">
        <f>Plan!N59*(1+Overspend!$L$2)</f>
        <v>0</v>
      </c>
      <c r="O59" s="4"/>
      <c r="P59" s="4"/>
      <c r="Q59" s="4"/>
      <c r="R59" s="4"/>
      <c r="S59" s="4"/>
      <c r="T59" s="4"/>
    </row>
    <row r="60" spans="1:20" ht="12.75">
      <c r="A60" s="3" t="str">
        <f>Plan!A60</f>
        <v>Electricity</v>
      </c>
      <c r="C60" s="5">
        <f>Plan!C60*(1+Overspend!$L$2)</f>
        <v>2400</v>
      </c>
      <c r="D60" s="5">
        <f>Plan!D60*(1+Overspend!$L$2)</f>
        <v>2400</v>
      </c>
      <c r="E60" s="5">
        <f>Plan!E60*(1+Overspend!$L$2)</f>
        <v>2400</v>
      </c>
      <c r="F60" s="5">
        <f>Plan!F60*(1+Overspend!$L$2)</f>
        <v>2400</v>
      </c>
      <c r="G60" s="5">
        <f>Plan!G60*(1+Overspend!$L$2)</f>
        <v>2400</v>
      </c>
      <c r="H60" s="5">
        <f>Plan!H60*(1+Overspend!$L$2)</f>
        <v>2400</v>
      </c>
      <c r="I60" s="5">
        <f>Plan!I60*(1+Overspend!$L$2)</f>
        <v>2400</v>
      </c>
      <c r="J60" s="5">
        <f>Plan!J60*(1+Overspend!$L$2)</f>
        <v>2400</v>
      </c>
      <c r="K60" s="5">
        <f>Plan!K60*(1+Overspend!$L$2)</f>
        <v>2400</v>
      </c>
      <c r="L60" s="5">
        <f>Plan!L60*(1+Overspend!$L$2)</f>
        <v>2400</v>
      </c>
      <c r="M60" s="46">
        <f>Plan!M60*(1+Overspend!$L$2)</f>
        <v>2400</v>
      </c>
      <c r="N60" s="5">
        <f>Plan!N60*(1+Overspend!$L$2)</f>
        <v>2400</v>
      </c>
      <c r="O60" s="4"/>
      <c r="P60" s="4"/>
      <c r="Q60" s="4"/>
      <c r="R60" s="4"/>
      <c r="S60" s="4"/>
      <c r="T60" s="4"/>
    </row>
    <row r="61" spans="1:20" ht="12.75">
      <c r="A61" s="3">
        <f>Plan!A61</f>
        <v>0</v>
      </c>
      <c r="C61" s="5">
        <f>Plan!C61*(1+Overspend!$L$2)</f>
        <v>0</v>
      </c>
      <c r="D61" s="5">
        <f>Plan!D61*(1+Overspend!$L$2)</f>
        <v>0</v>
      </c>
      <c r="E61" s="5">
        <f>Plan!E61*(1+Overspend!$L$2)</f>
        <v>0</v>
      </c>
      <c r="F61" s="5">
        <f>Plan!F61*(1+Overspend!$L$2)</f>
        <v>0</v>
      </c>
      <c r="G61" s="5">
        <f>Plan!G61*(1+Overspend!$L$2)</f>
        <v>0</v>
      </c>
      <c r="H61" s="5">
        <f>Plan!H61*(1+Overspend!$L$2)</f>
        <v>0</v>
      </c>
      <c r="I61" s="5">
        <f>Plan!I61*(1+Overspend!$L$2)</f>
        <v>0</v>
      </c>
      <c r="J61" s="5">
        <f>Plan!J61*(1+Overspend!$L$2)</f>
        <v>0</v>
      </c>
      <c r="K61" s="5">
        <f>Plan!K61*(1+Overspend!$L$2)</f>
        <v>0</v>
      </c>
      <c r="L61" s="5">
        <f>Plan!L61*(1+Overspend!$L$2)</f>
        <v>0</v>
      </c>
      <c r="M61" s="46">
        <f>Plan!M61*(1+Overspend!$L$2)</f>
        <v>0</v>
      </c>
      <c r="N61" s="5">
        <f>Plan!N61*(1+Overspend!$L$2)</f>
        <v>0</v>
      </c>
      <c r="O61" s="4"/>
      <c r="P61" s="4"/>
      <c r="Q61" s="4"/>
      <c r="R61" s="4"/>
      <c r="S61" s="4"/>
      <c r="T61" s="4"/>
    </row>
    <row r="62" spans="1:20" ht="12.75">
      <c r="A62" s="3" t="str">
        <f>Plan!A62</f>
        <v>Telephones</v>
      </c>
      <c r="C62" s="5">
        <f>Plan!C62*(1+Overspend!$L$2)</f>
        <v>720</v>
      </c>
      <c r="D62" s="5">
        <f>Plan!D62*(1+Overspend!$L$2)</f>
        <v>720</v>
      </c>
      <c r="E62" s="5">
        <f>Plan!E62*(1+Overspend!$L$2)</f>
        <v>720</v>
      </c>
      <c r="F62" s="5">
        <f>Plan!F62*(1+Overspend!$L$2)</f>
        <v>720</v>
      </c>
      <c r="G62" s="5">
        <f>Plan!G62*(1+Overspend!$L$2)</f>
        <v>720</v>
      </c>
      <c r="H62" s="5">
        <f>Plan!H62*(1+Overspend!$L$2)</f>
        <v>720</v>
      </c>
      <c r="I62" s="5">
        <f>Plan!I62*(1+Overspend!$L$2)</f>
        <v>720</v>
      </c>
      <c r="J62" s="5">
        <f>Plan!J62*(1+Overspend!$L$2)</f>
        <v>720</v>
      </c>
      <c r="K62" s="5">
        <f>Plan!K62*(1+Overspend!$L$2)</f>
        <v>720</v>
      </c>
      <c r="L62" s="5">
        <f>Plan!L62*(1+Overspend!$L$2)</f>
        <v>720</v>
      </c>
      <c r="M62" s="46">
        <f>Plan!M62*(1+Overspend!$L$2)</f>
        <v>720</v>
      </c>
      <c r="N62" s="5">
        <f>Plan!N62*(1+Overspend!$L$2)</f>
        <v>720</v>
      </c>
      <c r="O62" s="4"/>
      <c r="P62" s="4"/>
      <c r="Q62" s="4"/>
      <c r="R62" s="4"/>
      <c r="S62" s="4"/>
      <c r="T62" s="4"/>
    </row>
    <row r="63" spans="1:20" ht="12.75">
      <c r="A63" s="3" t="str">
        <f>Plan!A63</f>
        <v>IT Leasing</v>
      </c>
      <c r="C63" s="5">
        <f>Plan!C63*(1+Overspend!$L$2)</f>
        <v>0</v>
      </c>
      <c r="D63" s="5">
        <f>Plan!D63*(1+Overspend!$L$2)</f>
        <v>0</v>
      </c>
      <c r="E63" s="5">
        <f>Plan!E63*(1+Overspend!$L$2)</f>
        <v>0</v>
      </c>
      <c r="F63" s="5">
        <f>Plan!F63*(1+Overspend!$L$2)</f>
        <v>0</v>
      </c>
      <c r="G63" s="5">
        <f>Plan!G63*(1+Overspend!$L$2)</f>
        <v>0</v>
      </c>
      <c r="H63" s="5">
        <f>Plan!H63*(1+Overspend!$L$2)</f>
        <v>0</v>
      </c>
      <c r="I63" s="5">
        <f>Plan!I63*(1+Overspend!$L$2)</f>
        <v>0</v>
      </c>
      <c r="J63" s="5">
        <f>Plan!J63*(1+Overspend!$L$2)</f>
        <v>0</v>
      </c>
      <c r="K63" s="5">
        <f>Plan!K63*(1+Overspend!$L$2)</f>
        <v>0</v>
      </c>
      <c r="L63" s="5">
        <f>Plan!L63*(1+Overspend!$L$2)</f>
        <v>0</v>
      </c>
      <c r="M63" s="46">
        <f>Plan!M63*(1+Overspend!$L$2)</f>
        <v>0</v>
      </c>
      <c r="N63" s="5">
        <f>Plan!N63*(1+Overspend!$L$2)</f>
        <v>0</v>
      </c>
      <c r="O63" s="4"/>
      <c r="P63" s="4"/>
      <c r="Q63" s="4"/>
      <c r="R63" s="4"/>
      <c r="S63" s="4"/>
      <c r="T63" s="4"/>
    </row>
    <row r="64" spans="1:20" ht="12.75">
      <c r="A64" s="3" t="str">
        <f>Plan!A64</f>
        <v>Insurance</v>
      </c>
      <c r="C64" s="5">
        <f>Plan!C64*(1+Overspend!$L$2)</f>
        <v>192</v>
      </c>
      <c r="D64" s="5">
        <f>Plan!D64*(1+Overspend!$L$2)</f>
        <v>192</v>
      </c>
      <c r="E64" s="5">
        <f>Plan!E64*(1+Overspend!$L$2)</f>
        <v>192</v>
      </c>
      <c r="F64" s="5">
        <f>Plan!F64*(1+Overspend!$L$2)</f>
        <v>192</v>
      </c>
      <c r="G64" s="5">
        <f>Plan!G64*(1+Overspend!$L$2)</f>
        <v>192</v>
      </c>
      <c r="H64" s="5">
        <f>Plan!H64*(1+Overspend!$L$2)</f>
        <v>192</v>
      </c>
      <c r="I64" s="5">
        <f>Plan!I64*(1+Overspend!$L$2)</f>
        <v>192</v>
      </c>
      <c r="J64" s="5">
        <f>Plan!J64*(1+Overspend!$L$2)</f>
        <v>192</v>
      </c>
      <c r="K64" s="5">
        <f>Plan!K64*(1+Overspend!$L$2)</f>
        <v>192</v>
      </c>
      <c r="L64" s="5">
        <f>Plan!L64*(1+Overspend!$L$2)</f>
        <v>192</v>
      </c>
      <c r="M64" s="46">
        <f>Plan!M64*(1+Overspend!$L$2)</f>
        <v>192</v>
      </c>
      <c r="N64" s="5">
        <f>Plan!N64*(1+Overspend!$L$2)</f>
        <v>192</v>
      </c>
      <c r="O64" s="4"/>
      <c r="P64" s="4"/>
      <c r="Q64" s="4"/>
      <c r="R64" s="4"/>
      <c r="S64" s="4"/>
      <c r="T64" s="4"/>
    </row>
    <row r="65" spans="1:20" ht="12.75">
      <c r="A65" s="3" t="str">
        <f>Plan!A65</f>
        <v>Accountant Input</v>
      </c>
      <c r="C65" s="5">
        <f>Plan!C65*(1+Overspend!$L$2)</f>
        <v>0</v>
      </c>
      <c r="D65" s="5">
        <f>Plan!D65*(1+Overspend!$L$2)</f>
        <v>1200</v>
      </c>
      <c r="E65" s="5">
        <f>Plan!E65*(1+Overspend!$L$2)</f>
        <v>0</v>
      </c>
      <c r="F65" s="5">
        <f>Plan!F65*(1+Overspend!$L$2)</f>
        <v>1200</v>
      </c>
      <c r="G65" s="5">
        <f>Plan!G65*(1+Overspend!$L$2)</f>
        <v>0</v>
      </c>
      <c r="H65" s="5">
        <f>Plan!H65*(1+Overspend!$L$2)</f>
        <v>1200</v>
      </c>
      <c r="I65" s="5">
        <f>Plan!I65*(1+Overspend!$L$2)</f>
        <v>0</v>
      </c>
      <c r="J65" s="5">
        <f>Plan!J65*(1+Overspend!$L$2)</f>
        <v>1200</v>
      </c>
      <c r="K65" s="5">
        <f>Plan!K65*(1+Overspend!$L$2)</f>
        <v>0</v>
      </c>
      <c r="L65" s="5">
        <f>Plan!L65*(1+Overspend!$L$2)</f>
        <v>1200</v>
      </c>
      <c r="M65" s="46">
        <f>Plan!M65*(1+Overspend!$L$2)</f>
        <v>0</v>
      </c>
      <c r="N65" s="5">
        <f>Plan!N65*(1+Overspend!$L$2)</f>
        <v>1200</v>
      </c>
      <c r="O65" s="4"/>
      <c r="P65" s="4"/>
      <c r="Q65" s="4"/>
      <c r="R65" s="4"/>
      <c r="S65" s="4"/>
      <c r="T65" s="4"/>
    </row>
    <row r="66" spans="1:28" ht="12.75">
      <c r="A66" s="7" t="s">
        <v>2</v>
      </c>
      <c r="B66" s="8"/>
      <c r="C66" s="9">
        <f aca="true" t="shared" si="6" ref="C66:T66">SUM(C54:C65)</f>
        <v>27312</v>
      </c>
      <c r="D66" s="9">
        <f t="shared" si="6"/>
        <v>28512</v>
      </c>
      <c r="E66" s="9">
        <f t="shared" si="6"/>
        <v>27312</v>
      </c>
      <c r="F66" s="9">
        <f t="shared" si="6"/>
        <v>28512</v>
      </c>
      <c r="G66" s="9">
        <f t="shared" si="6"/>
        <v>36312</v>
      </c>
      <c r="H66" s="9">
        <f t="shared" si="6"/>
        <v>37512</v>
      </c>
      <c r="I66" s="9">
        <f t="shared" si="6"/>
        <v>36312</v>
      </c>
      <c r="J66" s="9">
        <f t="shared" si="6"/>
        <v>37512</v>
      </c>
      <c r="K66" s="9">
        <f t="shared" si="6"/>
        <v>46512</v>
      </c>
      <c r="L66" s="9">
        <f t="shared" si="6"/>
        <v>47712</v>
      </c>
      <c r="M66" s="10">
        <f t="shared" si="6"/>
        <v>46512</v>
      </c>
      <c r="N66" s="54">
        <f t="shared" si="6"/>
        <v>47712</v>
      </c>
      <c r="O66" s="54">
        <f t="shared" si="6"/>
        <v>0</v>
      </c>
      <c r="P66" s="54">
        <f t="shared" si="6"/>
        <v>0</v>
      </c>
      <c r="Q66" s="54">
        <f t="shared" si="6"/>
        <v>0</v>
      </c>
      <c r="R66" s="54">
        <f t="shared" si="6"/>
        <v>0</v>
      </c>
      <c r="S66" s="54">
        <f t="shared" si="6"/>
        <v>0</v>
      </c>
      <c r="T66" s="54">
        <f t="shared" si="6"/>
        <v>0</v>
      </c>
      <c r="U66" s="12"/>
      <c r="V66" s="12"/>
      <c r="W66" s="12"/>
      <c r="X66" s="12"/>
      <c r="Y66" s="12"/>
      <c r="Z66" s="12"/>
      <c r="AA66" s="12"/>
      <c r="AB66" s="12"/>
    </row>
    <row r="67" spans="3:14" ht="12.75">
      <c r="C67" s="5"/>
      <c r="D67" s="5"/>
      <c r="E67" s="5"/>
      <c r="F67" s="5"/>
      <c r="G67" s="5"/>
      <c r="H67" s="5"/>
      <c r="I67" s="5"/>
      <c r="J67" s="5"/>
      <c r="K67" s="5"/>
      <c r="L67" s="5"/>
      <c r="M67" s="6"/>
      <c r="N67" s="6"/>
    </row>
    <row r="68" spans="1:28" ht="12.75">
      <c r="A68" s="14" t="s">
        <v>23</v>
      </c>
      <c r="B68" s="15"/>
      <c r="C68" s="16">
        <f aca="true" t="shared" si="7" ref="C68:T68">C24-C34-C49-C66</f>
        <v>-141432</v>
      </c>
      <c r="D68" s="16">
        <f t="shared" si="7"/>
        <v>-136032</v>
      </c>
      <c r="E68" s="16">
        <f t="shared" si="7"/>
        <v>-134832</v>
      </c>
      <c r="F68" s="16">
        <f t="shared" si="7"/>
        <v>-148032</v>
      </c>
      <c r="G68" s="16">
        <f t="shared" si="7"/>
        <v>-388632</v>
      </c>
      <c r="H68" s="16">
        <f t="shared" si="7"/>
        <v>-393432</v>
      </c>
      <c r="I68" s="16">
        <f t="shared" si="7"/>
        <v>-113832</v>
      </c>
      <c r="J68" s="16">
        <f t="shared" si="7"/>
        <v>-95832</v>
      </c>
      <c r="K68" s="16">
        <f t="shared" si="7"/>
        <v>-114432</v>
      </c>
      <c r="L68" s="16">
        <f t="shared" si="7"/>
        <v>-106032</v>
      </c>
      <c r="M68" s="17">
        <f t="shared" si="7"/>
        <v>-102432</v>
      </c>
      <c r="N68" s="18">
        <f t="shared" si="7"/>
        <v>-106032</v>
      </c>
      <c r="O68" s="18">
        <f t="shared" si="7"/>
        <v>250000</v>
      </c>
      <c r="P68" s="18">
        <f t="shared" si="7"/>
        <v>250000</v>
      </c>
      <c r="Q68" s="18">
        <f t="shared" si="7"/>
        <v>250000</v>
      </c>
      <c r="R68" s="18">
        <f t="shared" si="7"/>
        <v>250000</v>
      </c>
      <c r="S68" s="18">
        <f t="shared" si="7"/>
        <v>1000000</v>
      </c>
      <c r="T68" s="18">
        <f t="shared" si="7"/>
        <v>1000000</v>
      </c>
      <c r="U68" s="19"/>
      <c r="V68" s="19"/>
      <c r="W68" s="19"/>
      <c r="X68" s="19"/>
      <c r="Y68" s="19"/>
      <c r="Z68" s="19"/>
      <c r="AA68" s="19"/>
      <c r="AB68" s="19"/>
    </row>
    <row r="69" spans="3:14" ht="12.75">
      <c r="C69" s="5"/>
      <c r="D69" s="5"/>
      <c r="E69" s="5"/>
      <c r="F69" s="5"/>
      <c r="G69" s="5"/>
      <c r="H69" s="5"/>
      <c r="I69" s="5"/>
      <c r="J69" s="5"/>
      <c r="K69" s="5"/>
      <c r="L69" s="5"/>
      <c r="M69" s="6"/>
      <c r="N69" s="6"/>
    </row>
    <row r="70" spans="1:28" ht="12.75">
      <c r="A70" s="20" t="s">
        <v>16</v>
      </c>
      <c r="B70" s="21"/>
      <c r="C70" s="22">
        <f>C68</f>
        <v>-141432</v>
      </c>
      <c r="D70" s="22">
        <f aca="true" t="shared" si="8" ref="D70:N70">C70+D68</f>
        <v>-277464</v>
      </c>
      <c r="E70" s="22">
        <f t="shared" si="8"/>
        <v>-412296</v>
      </c>
      <c r="F70" s="22">
        <f t="shared" si="8"/>
        <v>-560328</v>
      </c>
      <c r="G70" s="22">
        <f t="shared" si="8"/>
        <v>-948960</v>
      </c>
      <c r="H70" s="22">
        <f t="shared" si="8"/>
        <v>-1342392</v>
      </c>
      <c r="I70" s="22">
        <f t="shared" si="8"/>
        <v>-1456224</v>
      </c>
      <c r="J70" s="22">
        <f t="shared" si="8"/>
        <v>-1552056</v>
      </c>
      <c r="K70" s="22">
        <f t="shared" si="8"/>
        <v>-1666488</v>
      </c>
      <c r="L70" s="22">
        <f t="shared" si="8"/>
        <v>-1772520</v>
      </c>
      <c r="M70" s="23">
        <f t="shared" si="8"/>
        <v>-1874952</v>
      </c>
      <c r="N70" s="24">
        <f t="shared" si="8"/>
        <v>-1980984</v>
      </c>
      <c r="O70" s="24">
        <f aca="true" t="shared" si="9" ref="O70:T70">N70+O68</f>
        <v>-1730984</v>
      </c>
      <c r="P70" s="24">
        <f t="shared" si="9"/>
        <v>-1480984</v>
      </c>
      <c r="Q70" s="24">
        <f t="shared" si="9"/>
        <v>-1230984</v>
      </c>
      <c r="R70" s="24">
        <f t="shared" si="9"/>
        <v>-980984</v>
      </c>
      <c r="S70" s="24">
        <f t="shared" si="9"/>
        <v>19016</v>
      </c>
      <c r="T70" s="24">
        <f t="shared" si="9"/>
        <v>1019016</v>
      </c>
      <c r="U70" s="25"/>
      <c r="V70" s="25"/>
      <c r="W70" s="25"/>
      <c r="X70" s="25"/>
      <c r="Y70" s="25"/>
      <c r="Z70" s="25"/>
      <c r="AA70" s="25"/>
      <c r="AB70" s="25"/>
    </row>
  </sheetData>
  <printOptions/>
  <pageMargins left="0.7480314960629921" right="0.7480314960629921" top="0.984251968503937" bottom="0.984251968503937" header="0.5118110236220472" footer="0.5118110236220472"/>
  <pageSetup fitToWidth="2" fitToHeight="1" orientation="landscape" paperSize="10" scale="49"/>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AB70"/>
  <sheetViews>
    <sheetView tabSelected="1" workbookViewId="0" topLeftCell="B1">
      <selection activeCell="F20" sqref="F20"/>
    </sheetView>
  </sheetViews>
  <sheetFormatPr defaultColWidth="11.00390625" defaultRowHeight="12.75"/>
  <cols>
    <col min="1" max="1" width="10.75390625" style="3" customWidth="1"/>
    <col min="2" max="2" width="6.75390625" style="3" customWidth="1"/>
    <col min="3" max="16384" width="10.75390625" style="3" customWidth="1"/>
  </cols>
  <sheetData>
    <row r="1" ht="12.75"/>
    <row r="2" spans="12:14" ht="12.75">
      <c r="L2" s="61">
        <v>1</v>
      </c>
      <c r="M2" s="41" t="s">
        <v>63</v>
      </c>
      <c r="N2" s="41"/>
    </row>
    <row r="3" ht="12.75"/>
    <row r="4" s="2" customFormat="1" ht="12.75"/>
    <row r="5" ht="12.75"/>
    <row r="6" ht="12.75"/>
    <row r="7" ht="12.75"/>
    <row r="8" spans="5:10" s="12" customFormat="1" ht="12.75">
      <c r="E8" s="27"/>
      <c r="F8" s="28" t="s">
        <v>74</v>
      </c>
      <c r="G8" s="28"/>
      <c r="H8" s="28"/>
      <c r="I8" s="28"/>
      <c r="J8" s="29"/>
    </row>
    <row r="9" spans="5:10" ht="12.75">
      <c r="E9" s="30" t="s">
        <v>28</v>
      </c>
      <c r="F9" s="31" t="s">
        <v>29</v>
      </c>
      <c r="G9" s="31" t="s">
        <v>30</v>
      </c>
      <c r="H9" s="31" t="s">
        <v>31</v>
      </c>
      <c r="I9" s="31" t="s">
        <v>32</v>
      </c>
      <c r="J9" s="32" t="s">
        <v>73</v>
      </c>
    </row>
    <row r="10" spans="5:10" ht="12.75">
      <c r="E10" s="33">
        <f>'Late!'!$C$68+'Late!'!$D$68+'Late!'!$E$68+'Late!'!$F$68</f>
        <v>-466940</v>
      </c>
      <c r="F10" s="34">
        <f>'Late!'!$G$68+'Late!'!$H$68+'Late!'!$I$68+'Late!'!$J$68</f>
        <v>-826440</v>
      </c>
      <c r="G10" s="34">
        <f>'Late!'!$K$68+'Late!'!$L$68+'Late!'!$M$68+'Late!'!$N$68</f>
        <v>-357440</v>
      </c>
      <c r="H10" s="34">
        <f>SUM(O68:R68)</f>
        <v>653140</v>
      </c>
      <c r="I10" s="34">
        <f>S68</f>
        <v>1000000</v>
      </c>
      <c r="J10" s="35">
        <f>T68</f>
        <v>1000000</v>
      </c>
    </row>
    <row r="11" spans="5:10" ht="12.75">
      <c r="E11" s="30"/>
      <c r="F11" s="31"/>
      <c r="G11" s="31"/>
      <c r="H11" s="31"/>
      <c r="I11" s="31"/>
      <c r="J11" s="32"/>
    </row>
    <row r="12" spans="5:10" ht="12.75">
      <c r="E12" s="30"/>
      <c r="F12" s="31" t="s">
        <v>26</v>
      </c>
      <c r="G12" s="34">
        <f>O70</f>
        <v>-1747680</v>
      </c>
      <c r="H12" s="31"/>
      <c r="I12" s="31"/>
      <c r="J12" s="42"/>
    </row>
    <row r="13" spans="5:10" ht="12.75">
      <c r="E13" s="30"/>
      <c r="F13" s="31" t="s">
        <v>24</v>
      </c>
      <c r="G13" s="36">
        <v>0.05</v>
      </c>
      <c r="H13" s="31"/>
      <c r="I13" s="31"/>
      <c r="J13" s="32"/>
    </row>
    <row r="14" spans="5:10" ht="12.75">
      <c r="E14" s="30"/>
      <c r="F14" s="31" t="s">
        <v>25</v>
      </c>
      <c r="G14" s="37">
        <f>NPV(G13,E10:J10)</f>
        <v>564001.1421899328</v>
      </c>
      <c r="H14" s="31"/>
      <c r="I14" s="31"/>
      <c r="J14" s="32"/>
    </row>
    <row r="15" spans="5:10" ht="13.5" thickBot="1">
      <c r="E15" s="30"/>
      <c r="F15" s="31" t="s">
        <v>27</v>
      </c>
      <c r="G15" s="43">
        <f>IRR(E10:J10,5)</f>
        <v>0.16045907162714673</v>
      </c>
      <c r="H15" s="31"/>
      <c r="I15" s="31"/>
      <c r="J15" s="32"/>
    </row>
    <row r="16" spans="5:10" ht="13.5" thickBot="1">
      <c r="E16" s="38"/>
      <c r="F16" s="39" t="s">
        <v>50</v>
      </c>
      <c r="G16" s="60"/>
      <c r="H16" s="39" t="s">
        <v>58</v>
      </c>
      <c r="I16" s="39"/>
      <c r="J16" s="40"/>
    </row>
    <row r="17" ht="12.75"/>
    <row r="18" s="12" customFormat="1" ht="12.75"/>
    <row r="19" ht="12.75">
      <c r="U19" s="44"/>
    </row>
    <row r="20" spans="1:20" s="2" customFormat="1" ht="12.75">
      <c r="A20" s="2" t="s">
        <v>0</v>
      </c>
      <c r="C20" s="2" t="s">
        <v>33</v>
      </c>
      <c r="D20" s="2" t="s">
        <v>34</v>
      </c>
      <c r="E20" s="2" t="s">
        <v>35</v>
      </c>
      <c r="F20" s="2" t="s">
        <v>36</v>
      </c>
      <c r="G20" s="2" t="s">
        <v>37</v>
      </c>
      <c r="H20" s="2" t="s">
        <v>38</v>
      </c>
      <c r="I20" s="2" t="s">
        <v>39</v>
      </c>
      <c r="J20" s="2" t="s">
        <v>40</v>
      </c>
      <c r="K20" s="2" t="s">
        <v>41</v>
      </c>
      <c r="L20" s="2" t="s">
        <v>42</v>
      </c>
      <c r="M20" s="2" t="s">
        <v>43</v>
      </c>
      <c r="N20" s="2" t="s">
        <v>44</v>
      </c>
      <c r="O20" s="2" t="s">
        <v>53</v>
      </c>
      <c r="P20" s="2" t="s">
        <v>60</v>
      </c>
      <c r="Q20" s="2" t="s">
        <v>61</v>
      </c>
      <c r="R20" s="2" t="s">
        <v>62</v>
      </c>
      <c r="S20" s="2" t="s">
        <v>71</v>
      </c>
      <c r="T20" s="2" t="s">
        <v>69</v>
      </c>
    </row>
    <row r="21" spans="1:20" ht="12.75">
      <c r="A21" s="1" t="s">
        <v>59</v>
      </c>
      <c r="C21" s="4"/>
      <c r="D21" s="4"/>
      <c r="E21" s="4"/>
      <c r="F21" s="4"/>
      <c r="G21" s="4"/>
      <c r="H21" s="4"/>
      <c r="I21" s="4"/>
      <c r="J21" s="4"/>
      <c r="K21" s="4"/>
      <c r="L21" s="4"/>
      <c r="M21" s="4"/>
      <c r="N21" s="4"/>
      <c r="O21" s="4"/>
      <c r="P21" s="4"/>
      <c r="Q21" s="4"/>
      <c r="R21" s="4"/>
      <c r="S21" s="4"/>
      <c r="T21" s="4"/>
    </row>
    <row r="22" spans="1:20" ht="12.75">
      <c r="A22" s="3" t="str">
        <f>Plan!A22</f>
        <v>Cost Savings</v>
      </c>
      <c r="C22" s="5">
        <v>0</v>
      </c>
      <c r="D22" s="5"/>
      <c r="E22" s="5"/>
      <c r="F22" s="5"/>
      <c r="G22" s="5"/>
      <c r="H22" s="5"/>
      <c r="I22" s="5"/>
      <c r="J22" s="5"/>
      <c r="K22" s="5"/>
      <c r="L22" s="5"/>
      <c r="M22" s="5"/>
      <c r="N22" s="5"/>
      <c r="O22" s="4">
        <f>IF($L$2&lt;1,250000,0)</f>
        <v>0</v>
      </c>
      <c r="P22" s="4">
        <f>IF($L$2&lt;2,250000,0)</f>
        <v>250000</v>
      </c>
      <c r="Q22" s="4">
        <f>IF($L$2&lt;3,250000,0)</f>
        <v>250000</v>
      </c>
      <c r="R22" s="4">
        <f>IF($L$2&lt;4,250000,0)</f>
        <v>250000</v>
      </c>
      <c r="S22" s="4">
        <v>1000000</v>
      </c>
      <c r="T22" s="4">
        <v>1000000</v>
      </c>
    </row>
    <row r="23" spans="1:20" ht="12.75">
      <c r="A23" s="3" t="str">
        <f>Plan!A23</f>
        <v>Other</v>
      </c>
      <c r="C23" s="5"/>
      <c r="D23" s="5"/>
      <c r="E23" s="5"/>
      <c r="F23" s="5"/>
      <c r="G23" s="5"/>
      <c r="H23" s="5"/>
      <c r="I23" s="5"/>
      <c r="J23" s="5"/>
      <c r="K23" s="5"/>
      <c r="L23" s="5"/>
      <c r="M23" s="5"/>
      <c r="N23" s="5"/>
      <c r="O23" s="4"/>
      <c r="P23" s="4"/>
      <c r="Q23" s="4"/>
      <c r="R23" s="4"/>
      <c r="S23" s="4"/>
      <c r="T23" s="4"/>
    </row>
    <row r="24" spans="1:20" ht="12.75">
      <c r="A24" s="7" t="s">
        <v>2</v>
      </c>
      <c r="B24" s="8"/>
      <c r="C24" s="9">
        <f aca="true" t="shared" si="0" ref="C24:T24">C22+C23</f>
        <v>0</v>
      </c>
      <c r="D24" s="9">
        <f t="shared" si="0"/>
        <v>0</v>
      </c>
      <c r="E24" s="9">
        <f t="shared" si="0"/>
        <v>0</v>
      </c>
      <c r="F24" s="9">
        <f t="shared" si="0"/>
        <v>0</v>
      </c>
      <c r="G24" s="9">
        <f t="shared" si="0"/>
        <v>0</v>
      </c>
      <c r="H24" s="9">
        <f t="shared" si="0"/>
        <v>0</v>
      </c>
      <c r="I24" s="9">
        <f t="shared" si="0"/>
        <v>0</v>
      </c>
      <c r="J24" s="9">
        <f t="shared" si="0"/>
        <v>0</v>
      </c>
      <c r="K24" s="9">
        <f t="shared" si="0"/>
        <v>0</v>
      </c>
      <c r="L24" s="9">
        <f t="shared" si="0"/>
        <v>0</v>
      </c>
      <c r="M24" s="58">
        <f t="shared" si="0"/>
        <v>0</v>
      </c>
      <c r="N24" s="54">
        <f t="shared" si="0"/>
        <v>0</v>
      </c>
      <c r="O24" s="54">
        <f t="shared" si="0"/>
        <v>0</v>
      </c>
      <c r="P24" s="54">
        <f t="shared" si="0"/>
        <v>250000</v>
      </c>
      <c r="Q24" s="54">
        <f t="shared" si="0"/>
        <v>250000</v>
      </c>
      <c r="R24" s="54">
        <f t="shared" si="0"/>
        <v>250000</v>
      </c>
      <c r="S24" s="54">
        <f t="shared" si="0"/>
        <v>1000000</v>
      </c>
      <c r="T24" s="54">
        <f t="shared" si="0"/>
        <v>1000000</v>
      </c>
    </row>
    <row r="25" spans="3:14" ht="12.75">
      <c r="C25" s="5"/>
      <c r="D25" s="5"/>
      <c r="E25" s="5"/>
      <c r="F25" s="5"/>
      <c r="G25" s="5"/>
      <c r="H25" s="5"/>
      <c r="I25" s="5"/>
      <c r="J25" s="5"/>
      <c r="K25" s="5"/>
      <c r="L25" s="5"/>
      <c r="M25" s="6"/>
      <c r="N25" s="6"/>
    </row>
    <row r="26" spans="3:20" ht="12.75">
      <c r="C26" s="5"/>
      <c r="D26" s="5"/>
      <c r="E26" s="5"/>
      <c r="F26" s="5"/>
      <c r="G26" s="5"/>
      <c r="H26" s="5"/>
      <c r="I26" s="5"/>
      <c r="J26" s="5"/>
      <c r="K26" s="5"/>
      <c r="L26" s="46"/>
      <c r="M26" s="5"/>
      <c r="N26" s="5"/>
      <c r="O26" s="4"/>
      <c r="P26" s="4"/>
      <c r="Q26" s="4"/>
      <c r="R26" s="4"/>
      <c r="S26" s="4"/>
      <c r="T26" s="4"/>
    </row>
    <row r="27" spans="3:20" ht="12.75">
      <c r="C27" s="5"/>
      <c r="D27" s="5"/>
      <c r="E27" s="5"/>
      <c r="F27" s="5"/>
      <c r="G27" s="5"/>
      <c r="H27" s="5"/>
      <c r="I27" s="5"/>
      <c r="J27" s="5"/>
      <c r="K27" s="5"/>
      <c r="L27" s="46"/>
      <c r="M27" s="5"/>
      <c r="N27" s="5"/>
      <c r="O27" s="4"/>
      <c r="P27" s="4"/>
      <c r="Q27" s="4"/>
      <c r="R27" s="4"/>
      <c r="S27" s="4"/>
      <c r="T27" s="4"/>
    </row>
    <row r="28" spans="1:20" ht="12.75">
      <c r="A28" s="1" t="s">
        <v>3</v>
      </c>
      <c r="C28" s="5"/>
      <c r="D28" s="5"/>
      <c r="E28" s="5"/>
      <c r="F28" s="5"/>
      <c r="G28" s="5"/>
      <c r="H28" s="5"/>
      <c r="I28" s="5"/>
      <c r="J28" s="5"/>
      <c r="K28" s="5"/>
      <c r="L28" s="46"/>
      <c r="M28" s="5"/>
      <c r="N28" s="5"/>
      <c r="O28" s="4"/>
      <c r="P28" s="4"/>
      <c r="Q28" s="4"/>
      <c r="R28" s="4"/>
      <c r="S28" s="4"/>
      <c r="T28" s="4"/>
    </row>
    <row r="29" spans="1:20" ht="12.75">
      <c r="A29" s="3" t="str">
        <f>Plan!A29</f>
        <v>Buildings</v>
      </c>
      <c r="C29" s="5">
        <f>Plan!C29</f>
        <v>50000</v>
      </c>
      <c r="D29" s="5">
        <f>Plan!D29</f>
        <v>50000</v>
      </c>
      <c r="E29" s="5">
        <f>Plan!E29</f>
        <v>50000</v>
      </c>
      <c r="F29" s="5">
        <f>Plan!F29</f>
        <v>50000</v>
      </c>
      <c r="G29" s="5">
        <f>Plan!G29</f>
        <v>0</v>
      </c>
      <c r="H29" s="5">
        <f>Plan!H29</f>
        <v>0</v>
      </c>
      <c r="I29" s="5">
        <f>Plan!I29</f>
        <v>0</v>
      </c>
      <c r="J29" s="5">
        <f>Plan!J29</f>
        <v>0</v>
      </c>
      <c r="K29" s="5">
        <f>Plan!K29</f>
        <v>0</v>
      </c>
      <c r="L29" s="46">
        <f>Plan!L29</f>
        <v>0</v>
      </c>
      <c r="M29" s="5">
        <f>Plan!M29</f>
        <v>0</v>
      </c>
      <c r="N29" s="5">
        <f>Plan!N29</f>
        <v>0</v>
      </c>
      <c r="O29" s="4"/>
      <c r="P29" s="4"/>
      <c r="Q29" s="4"/>
      <c r="R29" s="4"/>
      <c r="S29" s="4"/>
      <c r="T29" s="4"/>
    </row>
    <row r="30" spans="1:20" ht="12.75">
      <c r="A30" s="3" t="str">
        <f>Plan!A30</f>
        <v>Equipment</v>
      </c>
      <c r="C30" s="5">
        <f>Plan!C30</f>
        <v>0</v>
      </c>
      <c r="D30" s="5">
        <f>Plan!D30</f>
        <v>0</v>
      </c>
      <c r="E30" s="5">
        <f>Plan!E30</f>
        <v>0</v>
      </c>
      <c r="F30" s="5">
        <f>Plan!F30</f>
        <v>0</v>
      </c>
      <c r="G30" s="5">
        <f>Plan!G30</f>
        <v>250000</v>
      </c>
      <c r="H30" s="5">
        <f>Plan!H30</f>
        <v>250000</v>
      </c>
      <c r="I30" s="5">
        <f>Plan!I30</f>
        <v>0</v>
      </c>
      <c r="J30" s="5">
        <f>Plan!J30</f>
        <v>0</v>
      </c>
      <c r="K30" s="5">
        <f>Plan!K30</f>
        <v>0</v>
      </c>
      <c r="L30" s="46">
        <f>Plan!L30</f>
        <v>0</v>
      </c>
      <c r="M30" s="5">
        <f>Plan!M30</f>
        <v>0</v>
      </c>
      <c r="N30" s="5">
        <f>Plan!N30</f>
        <v>0</v>
      </c>
      <c r="O30" s="4"/>
      <c r="P30" s="4"/>
      <c r="Q30" s="4"/>
      <c r="R30" s="4"/>
      <c r="S30" s="4"/>
      <c r="T30" s="4"/>
    </row>
    <row r="31" spans="1:20" ht="12.75">
      <c r="A31" s="3" t="str">
        <f>Plan!A31</f>
        <v>IT</v>
      </c>
      <c r="C31" s="5">
        <f>Plan!C31</f>
        <v>5000</v>
      </c>
      <c r="D31" s="5">
        <f>Plan!D31</f>
        <v>0</v>
      </c>
      <c r="E31" s="5">
        <f>Plan!E31</f>
        <v>0</v>
      </c>
      <c r="F31" s="5">
        <f>Plan!F31</f>
        <v>0</v>
      </c>
      <c r="G31" s="5">
        <f>Plan!G31</f>
        <v>0</v>
      </c>
      <c r="H31" s="5">
        <f>Plan!H31</f>
        <v>0</v>
      </c>
      <c r="I31" s="5">
        <f>Plan!I31</f>
        <v>0</v>
      </c>
      <c r="J31" s="5">
        <f>Plan!J31</f>
        <v>0</v>
      </c>
      <c r="K31" s="5">
        <f>Plan!K31</f>
        <v>0</v>
      </c>
      <c r="L31" s="46">
        <f>Plan!L31</f>
        <v>0</v>
      </c>
      <c r="M31" s="5">
        <f>Plan!M31</f>
        <v>0</v>
      </c>
      <c r="N31" s="5">
        <f>Plan!N31</f>
        <v>0</v>
      </c>
      <c r="O31" s="4"/>
      <c r="P31" s="4"/>
      <c r="Q31" s="4"/>
      <c r="R31" s="4"/>
      <c r="S31" s="4"/>
      <c r="T31" s="4"/>
    </row>
    <row r="32" spans="1:20" ht="12.75">
      <c r="A32" s="3" t="str">
        <f>Plan!A32</f>
        <v>Transport</v>
      </c>
      <c r="C32" s="5">
        <f>Plan!C32</f>
        <v>0</v>
      </c>
      <c r="D32" s="5">
        <f>Plan!D32</f>
        <v>0</v>
      </c>
      <c r="E32" s="5">
        <f>Plan!E32</f>
        <v>0</v>
      </c>
      <c r="F32" s="5">
        <f>Plan!F32</f>
        <v>0</v>
      </c>
      <c r="G32" s="5">
        <f>Plan!G32</f>
        <v>0</v>
      </c>
      <c r="H32" s="5">
        <f>Plan!H32</f>
        <v>0</v>
      </c>
      <c r="I32" s="5">
        <f>Plan!I32</f>
        <v>0</v>
      </c>
      <c r="J32" s="5">
        <f>Plan!J32</f>
        <v>0</v>
      </c>
      <c r="K32" s="5">
        <f>Plan!K32</f>
        <v>0</v>
      </c>
      <c r="L32" s="46">
        <f>Plan!L32</f>
        <v>0</v>
      </c>
      <c r="M32" s="5">
        <f>Plan!M32</f>
        <v>0</v>
      </c>
      <c r="N32" s="5">
        <f>Plan!N32</f>
        <v>0</v>
      </c>
      <c r="O32" s="4"/>
      <c r="P32" s="4"/>
      <c r="Q32" s="4"/>
      <c r="R32" s="4"/>
      <c r="S32" s="4"/>
      <c r="T32" s="4"/>
    </row>
    <row r="33" spans="1:28" s="12" customFormat="1" ht="12.75">
      <c r="A33" s="3" t="str">
        <f>Plan!A33</f>
        <v>Other</v>
      </c>
      <c r="B33" s="3"/>
      <c r="C33" s="5">
        <f>Plan!C33</f>
        <v>0</v>
      </c>
      <c r="D33" s="5">
        <f>Plan!D33</f>
        <v>0</v>
      </c>
      <c r="E33" s="5">
        <f>Plan!E33</f>
        <v>0</v>
      </c>
      <c r="F33" s="5">
        <f>Plan!F33</f>
        <v>0</v>
      </c>
      <c r="G33" s="5">
        <f>Plan!G33</f>
        <v>0</v>
      </c>
      <c r="H33" s="5">
        <f>Plan!H33</f>
        <v>0</v>
      </c>
      <c r="I33" s="5">
        <f>Plan!I33</f>
        <v>0</v>
      </c>
      <c r="J33" s="5">
        <f>Plan!J33</f>
        <v>0</v>
      </c>
      <c r="K33" s="5">
        <f>Plan!K33</f>
        <v>0</v>
      </c>
      <c r="L33" s="46">
        <f>Plan!L33</f>
        <v>0</v>
      </c>
      <c r="M33" s="5">
        <f>Plan!M33</f>
        <v>0</v>
      </c>
      <c r="N33" s="5">
        <f>Plan!N33</f>
        <v>0</v>
      </c>
      <c r="O33" s="4"/>
      <c r="P33" s="4"/>
      <c r="Q33" s="4"/>
      <c r="R33" s="4"/>
      <c r="S33" s="4"/>
      <c r="T33" s="4"/>
      <c r="U33" s="3"/>
      <c r="V33" s="3"/>
      <c r="W33" s="3"/>
      <c r="X33" s="3"/>
      <c r="Y33" s="3"/>
      <c r="Z33" s="3"/>
      <c r="AA33" s="3"/>
      <c r="AB33" s="3"/>
    </row>
    <row r="34" spans="1:28" ht="12.75">
      <c r="A34" s="7" t="s">
        <v>2</v>
      </c>
      <c r="B34" s="8"/>
      <c r="C34" s="9">
        <f>C29+C30+C31+C32+C33</f>
        <v>55000</v>
      </c>
      <c r="D34" s="9">
        <f>D29+D30+D31+D32+D33</f>
        <v>50000</v>
      </c>
      <c r="E34" s="9">
        <f aca="true" t="shared" si="1" ref="E34:T34">SUM(E29:E33)</f>
        <v>50000</v>
      </c>
      <c r="F34" s="9">
        <f t="shared" si="1"/>
        <v>50000</v>
      </c>
      <c r="G34" s="9">
        <f t="shared" si="1"/>
        <v>250000</v>
      </c>
      <c r="H34" s="9">
        <f t="shared" si="1"/>
        <v>250000</v>
      </c>
      <c r="I34" s="9">
        <f t="shared" si="1"/>
        <v>0</v>
      </c>
      <c r="J34" s="9">
        <f t="shared" si="1"/>
        <v>0</v>
      </c>
      <c r="K34" s="9">
        <f t="shared" si="1"/>
        <v>0</v>
      </c>
      <c r="L34" s="9">
        <f t="shared" si="1"/>
        <v>0</v>
      </c>
      <c r="M34" s="53">
        <f t="shared" si="1"/>
        <v>0</v>
      </c>
      <c r="N34" s="53">
        <f t="shared" si="1"/>
        <v>0</v>
      </c>
      <c r="O34" s="53">
        <f t="shared" si="1"/>
        <v>0</v>
      </c>
      <c r="P34" s="53">
        <f t="shared" si="1"/>
        <v>0</v>
      </c>
      <c r="Q34" s="53">
        <f t="shared" si="1"/>
        <v>0</v>
      </c>
      <c r="R34" s="53">
        <f t="shared" si="1"/>
        <v>0</v>
      </c>
      <c r="S34" s="53">
        <f t="shared" si="1"/>
        <v>0</v>
      </c>
      <c r="T34" s="53">
        <f t="shared" si="1"/>
        <v>0</v>
      </c>
      <c r="U34" s="12"/>
      <c r="V34" s="12"/>
      <c r="W34" s="12"/>
      <c r="X34" s="12"/>
      <c r="Y34" s="12"/>
      <c r="Z34" s="12"/>
      <c r="AA34" s="12"/>
      <c r="AB34" s="12"/>
    </row>
    <row r="35" spans="1:28" s="2" customFormat="1" ht="12.75">
      <c r="A35" s="3"/>
      <c r="B35" s="3"/>
      <c r="C35" s="4"/>
      <c r="D35" s="4"/>
      <c r="E35" s="4"/>
      <c r="F35" s="4"/>
      <c r="G35" s="4"/>
      <c r="H35" s="4"/>
      <c r="I35" s="4"/>
      <c r="J35" s="4"/>
      <c r="K35" s="4"/>
      <c r="L35" s="4"/>
      <c r="M35" s="3"/>
      <c r="N35" s="3"/>
      <c r="O35" s="3"/>
      <c r="P35" s="44"/>
      <c r="Q35" s="44"/>
      <c r="R35" s="44"/>
      <c r="S35" s="44"/>
      <c r="T35" s="44"/>
      <c r="U35" s="3"/>
      <c r="V35" s="3"/>
      <c r="W35" s="3"/>
      <c r="X35" s="3"/>
      <c r="Y35" s="3"/>
      <c r="Z35" s="3"/>
      <c r="AA35" s="3"/>
      <c r="AB35" s="3"/>
    </row>
    <row r="36" spans="1:28" ht="12.75">
      <c r="A36" s="2" t="s">
        <v>0</v>
      </c>
      <c r="B36" s="2"/>
      <c r="C36" s="13" t="str">
        <f aca="true" t="shared" si="2" ref="C36:N36">C20</f>
        <v>Y1 1Q</v>
      </c>
      <c r="D36" s="13" t="str">
        <f t="shared" si="2"/>
        <v>Y1 2Q</v>
      </c>
      <c r="E36" s="13" t="str">
        <f t="shared" si="2"/>
        <v>Y1 3Q</v>
      </c>
      <c r="F36" s="13" t="str">
        <f t="shared" si="2"/>
        <v>Y1 4Q</v>
      </c>
      <c r="G36" s="13" t="str">
        <f t="shared" si="2"/>
        <v>Y2 1Q</v>
      </c>
      <c r="H36" s="13" t="str">
        <f t="shared" si="2"/>
        <v>Y2 2Q</v>
      </c>
      <c r="I36" s="13" t="str">
        <f t="shared" si="2"/>
        <v>Y2 3Q</v>
      </c>
      <c r="J36" s="13" t="str">
        <f t="shared" si="2"/>
        <v>Y2 4Q</v>
      </c>
      <c r="K36" s="13" t="str">
        <f t="shared" si="2"/>
        <v>Y3 1Q </v>
      </c>
      <c r="L36" s="13" t="str">
        <f t="shared" si="2"/>
        <v>Y3 2Q</v>
      </c>
      <c r="M36" s="2" t="str">
        <f t="shared" si="2"/>
        <v>Y3 3Q</v>
      </c>
      <c r="N36" s="2" t="str">
        <f t="shared" si="2"/>
        <v>Y3 4Q</v>
      </c>
      <c r="O36" s="2" t="s">
        <v>53</v>
      </c>
      <c r="P36" s="2" t="s">
        <v>60</v>
      </c>
      <c r="Q36" s="2" t="s">
        <v>61</v>
      </c>
      <c r="R36" s="2" t="s">
        <v>62</v>
      </c>
      <c r="S36" s="2"/>
      <c r="T36" s="2"/>
      <c r="U36" s="2"/>
      <c r="V36" s="2"/>
      <c r="W36" s="2"/>
      <c r="X36" s="2"/>
      <c r="Y36" s="2"/>
      <c r="Z36" s="2"/>
      <c r="AA36" s="2"/>
      <c r="AB36" s="2"/>
    </row>
    <row r="37" spans="1:12" ht="12.75">
      <c r="A37" s="1" t="s">
        <v>8</v>
      </c>
      <c r="C37" s="4"/>
      <c r="D37" s="4"/>
      <c r="E37" s="4"/>
      <c r="F37" s="4"/>
      <c r="G37" s="4"/>
      <c r="H37" s="4"/>
      <c r="I37" s="4"/>
      <c r="J37" s="4"/>
      <c r="K37" s="4"/>
      <c r="L37" s="4"/>
    </row>
    <row r="38" spans="1:12" ht="12.75">
      <c r="A38" s="1" t="s">
        <v>9</v>
      </c>
      <c r="C38" s="4"/>
      <c r="D38" s="4"/>
      <c r="E38" s="4"/>
      <c r="F38" s="4"/>
      <c r="G38" s="4"/>
      <c r="H38" s="4"/>
      <c r="I38" s="4"/>
      <c r="J38" s="4"/>
      <c r="K38" s="4"/>
      <c r="L38" s="4"/>
    </row>
    <row r="39" spans="1:20" ht="12.75">
      <c r="A39" s="3" t="str">
        <f>Plan!A39</f>
        <v>Project Manager</v>
      </c>
      <c r="C39" s="5">
        <f>Plan!C39</f>
        <v>12500</v>
      </c>
      <c r="D39" s="5">
        <f>Plan!D39</f>
        <v>12500</v>
      </c>
      <c r="E39" s="5">
        <f>Plan!E39</f>
        <v>12500</v>
      </c>
      <c r="F39" s="5">
        <f>Plan!F39</f>
        <v>12500</v>
      </c>
      <c r="G39" s="5">
        <f>Plan!G39</f>
        <v>13500</v>
      </c>
      <c r="H39" s="5">
        <f>Plan!H39</f>
        <v>13500</v>
      </c>
      <c r="I39" s="5">
        <f>Plan!I39</f>
        <v>13500</v>
      </c>
      <c r="J39" s="5">
        <f>Plan!J39</f>
        <v>13500</v>
      </c>
      <c r="K39" s="5">
        <f>Plan!K39</f>
        <v>14500</v>
      </c>
      <c r="L39" s="5">
        <f>Plan!L39</f>
        <v>14500</v>
      </c>
      <c r="M39" s="5">
        <f>Plan!M39</f>
        <v>14500</v>
      </c>
      <c r="N39" s="5">
        <f>Plan!N39</f>
        <v>14500</v>
      </c>
      <c r="O39" s="5">
        <f>IF($L$2&gt;0,15500,0)</f>
        <v>15500</v>
      </c>
      <c r="P39" s="5">
        <f>IF($L$2&gt;1,15500,0)</f>
        <v>0</v>
      </c>
      <c r="Q39" s="5">
        <f>IF($L$2&gt;2,15500,0)</f>
        <v>0</v>
      </c>
      <c r="R39" s="5">
        <f>IF($L$2&gt;3,15500,0)</f>
        <v>0</v>
      </c>
      <c r="S39" s="4"/>
      <c r="T39" s="4"/>
    </row>
    <row r="40" spans="1:20" ht="12.75">
      <c r="A40" s="3" t="str">
        <f>Plan!A40</f>
        <v>Development Materials</v>
      </c>
      <c r="C40" s="5">
        <f>Plan!C40</f>
        <v>2500</v>
      </c>
      <c r="D40" s="5">
        <f>Plan!D40</f>
        <v>2500</v>
      </c>
      <c r="E40" s="5">
        <f>Plan!E40</f>
        <v>2500</v>
      </c>
      <c r="F40" s="5">
        <f>Plan!F40</f>
        <v>2500</v>
      </c>
      <c r="G40" s="5">
        <f>Plan!G40</f>
        <v>2500</v>
      </c>
      <c r="H40" s="5">
        <f>Plan!H40</f>
        <v>2500</v>
      </c>
      <c r="I40" s="5">
        <f>Plan!I40</f>
        <v>2500</v>
      </c>
      <c r="J40" s="5">
        <f>Plan!J40</f>
        <v>2500</v>
      </c>
      <c r="K40" s="5">
        <f>Plan!K40</f>
        <v>2500</v>
      </c>
      <c r="L40" s="5">
        <f>Plan!L40</f>
        <v>2500</v>
      </c>
      <c r="M40" s="5">
        <f>Plan!M40</f>
        <v>2500</v>
      </c>
      <c r="N40" s="5">
        <f>Plan!N40</f>
        <v>2500</v>
      </c>
      <c r="O40" s="5">
        <f aca="true" t="shared" si="3" ref="O40:O47">IF($L$2&gt;0,N40,0)</f>
        <v>2500</v>
      </c>
      <c r="P40" s="5">
        <f>IF($L$2&gt;1,O40,0)</f>
        <v>0</v>
      </c>
      <c r="Q40" s="5">
        <f>IF($L$2&gt;2,P40,0)</f>
        <v>0</v>
      </c>
      <c r="R40" s="5">
        <f>IF($L$2&gt;3,Q40,0)</f>
        <v>0</v>
      </c>
      <c r="S40" s="4"/>
      <c r="T40" s="4"/>
    </row>
    <row r="41" spans="1:20" ht="12.75">
      <c r="A41" s="3" t="str">
        <f>Plan!A41</f>
        <v>Sub-contractors</v>
      </c>
      <c r="C41" s="5">
        <f>Plan!C41</f>
        <v>20000</v>
      </c>
      <c r="D41" s="5">
        <f>Plan!D41</f>
        <v>20000</v>
      </c>
      <c r="E41" s="5">
        <f>Plan!E41</f>
        <v>20000</v>
      </c>
      <c r="F41" s="5">
        <f>Plan!F41</f>
        <v>20000</v>
      </c>
      <c r="G41" s="5">
        <f>Plan!G41</f>
        <v>20000</v>
      </c>
      <c r="H41" s="5">
        <f>Plan!H41</f>
        <v>20000</v>
      </c>
      <c r="I41" s="5">
        <f>Plan!I41</f>
        <v>20000</v>
      </c>
      <c r="J41" s="5">
        <f>Plan!J41</f>
        <v>20000</v>
      </c>
      <c r="K41" s="5">
        <f>Plan!K41</f>
        <v>20000</v>
      </c>
      <c r="L41" s="5">
        <f>Plan!L41</f>
        <v>20000</v>
      </c>
      <c r="M41" s="5">
        <f>Plan!M41</f>
        <v>20000</v>
      </c>
      <c r="N41" s="5">
        <f>Plan!N41</f>
        <v>20000</v>
      </c>
      <c r="O41" s="5">
        <f t="shared" si="3"/>
        <v>20000</v>
      </c>
      <c r="P41" s="5">
        <f aca="true" t="shared" si="4" ref="P41:P47">IF($L$2&gt;1,O41,0)</f>
        <v>0</v>
      </c>
      <c r="Q41" s="5">
        <f aca="true" t="shared" si="5" ref="Q41:Q47">IF($L$2&gt;2,P41,0)</f>
        <v>0</v>
      </c>
      <c r="R41" s="5">
        <f aca="true" t="shared" si="6" ref="R41:R47">IF($L$2&gt;3,Q41,0)</f>
        <v>0</v>
      </c>
      <c r="S41" s="4"/>
      <c r="T41" s="4"/>
    </row>
    <row r="42" spans="1:20" ht="12.75">
      <c r="A42" s="3" t="str">
        <f>Plan!A42</f>
        <v>HSE advice</v>
      </c>
      <c r="C42" s="5">
        <f>Plan!C42</f>
        <v>0</v>
      </c>
      <c r="D42" s="5">
        <f>Plan!D42</f>
        <v>2000</v>
      </c>
      <c r="E42" s="5">
        <f>Plan!E42</f>
        <v>0</v>
      </c>
      <c r="F42" s="5">
        <f>Plan!F42</f>
        <v>2000</v>
      </c>
      <c r="G42" s="5">
        <f>Plan!G42</f>
        <v>0</v>
      </c>
      <c r="H42" s="5">
        <f>Plan!H42</f>
        <v>2000</v>
      </c>
      <c r="I42" s="5">
        <f>Plan!I42</f>
        <v>0</v>
      </c>
      <c r="J42" s="5">
        <f>Plan!J42</f>
        <v>2000</v>
      </c>
      <c r="K42" s="5">
        <f>Plan!K42</f>
        <v>0</v>
      </c>
      <c r="L42" s="5">
        <f>Plan!L42</f>
        <v>2000</v>
      </c>
      <c r="M42" s="5">
        <f>Plan!M42</f>
        <v>0</v>
      </c>
      <c r="N42" s="5">
        <f>Plan!N42</f>
        <v>2000</v>
      </c>
      <c r="O42" s="5">
        <f t="shared" si="3"/>
        <v>2000</v>
      </c>
      <c r="P42" s="5">
        <f t="shared" si="4"/>
        <v>0</v>
      </c>
      <c r="Q42" s="5">
        <f t="shared" si="5"/>
        <v>0</v>
      </c>
      <c r="R42" s="5">
        <f t="shared" si="6"/>
        <v>0</v>
      </c>
      <c r="S42" s="4"/>
      <c r="T42" s="4"/>
    </row>
    <row r="43" spans="1:20" ht="12.75">
      <c r="A43" s="3" t="str">
        <f>Plan!A43</f>
        <v>Implementation trials</v>
      </c>
      <c r="C43" s="5">
        <f>Plan!C43</f>
        <v>0</v>
      </c>
      <c r="D43" s="5">
        <f>Plan!D43</f>
        <v>0</v>
      </c>
      <c r="E43" s="5">
        <f>Plan!E43</f>
        <v>0</v>
      </c>
      <c r="F43" s="5">
        <f>Plan!F43</f>
        <v>10000</v>
      </c>
      <c r="G43" s="5">
        <f>Plan!G43</f>
        <v>0</v>
      </c>
      <c r="H43" s="5">
        <f>Plan!H43</f>
        <v>0</v>
      </c>
      <c r="I43" s="5">
        <f>Plan!I43</f>
        <v>20000</v>
      </c>
      <c r="J43" s="5">
        <f>Plan!J43</f>
        <v>0</v>
      </c>
      <c r="K43" s="5">
        <f>Plan!K43</f>
        <v>0</v>
      </c>
      <c r="L43" s="5">
        <f>Plan!L43</f>
        <v>0</v>
      </c>
      <c r="M43" s="5">
        <f>Plan!M43</f>
        <v>0</v>
      </c>
      <c r="N43" s="5">
        <f>Plan!N43</f>
        <v>0</v>
      </c>
      <c r="O43" s="5">
        <f t="shared" si="3"/>
        <v>0</v>
      </c>
      <c r="P43" s="5">
        <f t="shared" si="4"/>
        <v>0</v>
      </c>
      <c r="Q43" s="5">
        <f t="shared" si="5"/>
        <v>0</v>
      </c>
      <c r="R43" s="5">
        <f t="shared" si="6"/>
        <v>0</v>
      </c>
      <c r="S43" s="4"/>
      <c r="T43" s="4"/>
    </row>
    <row r="44" spans="1:20" ht="12.75">
      <c r="A44" s="3" t="str">
        <f>Plan!A44</f>
        <v>Legal fees</v>
      </c>
      <c r="C44" s="5">
        <f>Plan!C44</f>
        <v>2000</v>
      </c>
      <c r="D44" s="5">
        <f>Plan!D44</f>
        <v>0</v>
      </c>
      <c r="E44" s="5">
        <f>Plan!E44</f>
        <v>0</v>
      </c>
      <c r="F44" s="5">
        <f>Plan!F44</f>
        <v>0</v>
      </c>
      <c r="G44" s="5">
        <f>Plan!G44</f>
        <v>2000</v>
      </c>
      <c r="H44" s="5">
        <f>Plan!H44</f>
        <v>5000</v>
      </c>
      <c r="I44" s="5">
        <f>Plan!I44</f>
        <v>5000</v>
      </c>
      <c r="J44" s="5">
        <f>Plan!J44</f>
        <v>5000</v>
      </c>
      <c r="K44" s="5">
        <f>Plan!K44</f>
        <v>5000</v>
      </c>
      <c r="L44" s="5">
        <f>Plan!L44</f>
        <v>5000</v>
      </c>
      <c r="M44" s="5">
        <f>Plan!M44</f>
        <v>5000</v>
      </c>
      <c r="N44" s="5">
        <f>Plan!N44</f>
        <v>5000</v>
      </c>
      <c r="O44" s="5">
        <f t="shared" si="3"/>
        <v>5000</v>
      </c>
      <c r="P44" s="5">
        <f t="shared" si="4"/>
        <v>0</v>
      </c>
      <c r="Q44" s="5">
        <f t="shared" si="5"/>
        <v>0</v>
      </c>
      <c r="R44" s="5">
        <f t="shared" si="6"/>
        <v>0</v>
      </c>
      <c r="S44" s="4"/>
      <c r="T44" s="4"/>
    </row>
    <row r="45" spans="1:20" ht="12.75">
      <c r="A45" s="3" t="str">
        <f>Plan!A45</f>
        <v>PM car hire</v>
      </c>
      <c r="C45" s="5">
        <f>Plan!C45</f>
        <v>600</v>
      </c>
      <c r="D45" s="5">
        <f>Plan!D45</f>
        <v>600</v>
      </c>
      <c r="E45" s="5">
        <f>Plan!E45</f>
        <v>600</v>
      </c>
      <c r="F45" s="5">
        <f>Plan!F45</f>
        <v>600</v>
      </c>
      <c r="G45" s="5">
        <f>Plan!G45</f>
        <v>600</v>
      </c>
      <c r="H45" s="5">
        <f>Plan!H45</f>
        <v>600</v>
      </c>
      <c r="I45" s="5">
        <f>Plan!I45</f>
        <v>600</v>
      </c>
      <c r="J45" s="5">
        <f>Plan!J45</f>
        <v>600</v>
      </c>
      <c r="K45" s="5">
        <f>Plan!K45</f>
        <v>600</v>
      </c>
      <c r="L45" s="5">
        <f>Plan!L45</f>
        <v>600</v>
      </c>
      <c r="M45" s="5">
        <f>Plan!M45</f>
        <v>600</v>
      </c>
      <c r="N45" s="5">
        <f>Plan!N45</f>
        <v>600</v>
      </c>
      <c r="O45" s="5">
        <f t="shared" si="3"/>
        <v>600</v>
      </c>
      <c r="P45" s="5">
        <f t="shared" si="4"/>
        <v>0</v>
      </c>
      <c r="Q45" s="5">
        <f t="shared" si="5"/>
        <v>0</v>
      </c>
      <c r="R45" s="5">
        <f t="shared" si="6"/>
        <v>0</v>
      </c>
      <c r="S45" s="4"/>
      <c r="T45" s="4"/>
    </row>
    <row r="46" spans="1:20" ht="12.75">
      <c r="A46" s="3" t="str">
        <f>Plan!A46</f>
        <v>Manager travel</v>
      </c>
      <c r="C46" s="5">
        <f>Plan!C46</f>
        <v>2000</v>
      </c>
      <c r="D46" s="5">
        <f>Plan!D46</f>
        <v>2000</v>
      </c>
      <c r="E46" s="5">
        <f>Plan!E46</f>
        <v>2000</v>
      </c>
      <c r="F46" s="5">
        <f>Plan!F46</f>
        <v>2000</v>
      </c>
      <c r="G46" s="5">
        <f>Plan!G46</f>
        <v>3000</v>
      </c>
      <c r="H46" s="5">
        <f>Plan!H46</f>
        <v>3000</v>
      </c>
      <c r="I46" s="5">
        <f>Plan!I46</f>
        <v>3000</v>
      </c>
      <c r="J46" s="5">
        <f>Plan!J46</f>
        <v>3000</v>
      </c>
      <c r="K46" s="5">
        <f>Plan!K46</f>
        <v>4000</v>
      </c>
      <c r="L46" s="5">
        <f>Plan!L46</f>
        <v>4000</v>
      </c>
      <c r="M46" s="5">
        <f>Plan!M46</f>
        <v>4000</v>
      </c>
      <c r="N46" s="5">
        <f>Plan!N46</f>
        <v>4000</v>
      </c>
      <c r="O46" s="5">
        <f t="shared" si="3"/>
        <v>4000</v>
      </c>
      <c r="P46" s="5">
        <f t="shared" si="4"/>
        <v>0</v>
      </c>
      <c r="Q46" s="5">
        <f t="shared" si="5"/>
        <v>0</v>
      </c>
      <c r="R46" s="5">
        <f t="shared" si="6"/>
        <v>0</v>
      </c>
      <c r="S46" s="4"/>
      <c r="T46" s="4"/>
    </row>
    <row r="47" spans="1:20" ht="12.75">
      <c r="A47" s="3" t="str">
        <f>Plan!A47</f>
        <v>IT networking</v>
      </c>
      <c r="C47" s="5">
        <f>Plan!C47</f>
        <v>500</v>
      </c>
      <c r="D47" s="5">
        <f>Plan!D47</f>
        <v>0</v>
      </c>
      <c r="E47" s="5">
        <f>Plan!E47</f>
        <v>2000</v>
      </c>
      <c r="F47" s="5">
        <f>Plan!F47</f>
        <v>0</v>
      </c>
      <c r="G47" s="5">
        <f>Plan!G47</f>
        <v>2000</v>
      </c>
      <c r="H47" s="5">
        <f>Plan!H47</f>
        <v>0</v>
      </c>
      <c r="I47" s="5">
        <f>Plan!I47</f>
        <v>0</v>
      </c>
      <c r="J47" s="5">
        <f>Plan!J47</f>
        <v>2000</v>
      </c>
      <c r="K47" s="5">
        <f>Plan!K47</f>
        <v>10000</v>
      </c>
      <c r="L47" s="5">
        <f>Plan!L47</f>
        <v>0</v>
      </c>
      <c r="M47" s="5">
        <f>Plan!M47</f>
        <v>0</v>
      </c>
      <c r="N47" s="5">
        <f>Plan!N47</f>
        <v>0</v>
      </c>
      <c r="O47" s="5">
        <f t="shared" si="3"/>
        <v>0</v>
      </c>
      <c r="P47" s="5">
        <f t="shared" si="4"/>
        <v>0</v>
      </c>
      <c r="Q47" s="5">
        <f t="shared" si="5"/>
        <v>0</v>
      </c>
      <c r="R47" s="5">
        <f t="shared" si="6"/>
        <v>0</v>
      </c>
      <c r="S47" s="4"/>
      <c r="T47" s="4"/>
    </row>
    <row r="48" spans="3:15" ht="12.75">
      <c r="C48" s="5"/>
      <c r="D48" s="5"/>
      <c r="E48" s="5"/>
      <c r="F48" s="5"/>
      <c r="G48" s="5"/>
      <c r="H48" s="5"/>
      <c r="I48" s="5"/>
      <c r="J48" s="5"/>
      <c r="K48" s="5"/>
      <c r="L48" s="5"/>
      <c r="M48" s="6"/>
      <c r="N48" s="6"/>
      <c r="O48" s="6"/>
    </row>
    <row r="49" spans="1:28" ht="12.75">
      <c r="A49" s="7" t="s">
        <v>2</v>
      </c>
      <c r="B49" s="8"/>
      <c r="C49" s="9">
        <f aca="true" t="shared" si="7" ref="C49:L49">SUM(C39:C48)</f>
        <v>40100</v>
      </c>
      <c r="D49" s="9">
        <f t="shared" si="7"/>
        <v>39600</v>
      </c>
      <c r="E49" s="9">
        <f t="shared" si="7"/>
        <v>39600</v>
      </c>
      <c r="F49" s="9">
        <f t="shared" si="7"/>
        <v>49600</v>
      </c>
      <c r="G49" s="9">
        <f t="shared" si="7"/>
        <v>43600</v>
      </c>
      <c r="H49" s="9">
        <f t="shared" si="7"/>
        <v>46600</v>
      </c>
      <c r="I49" s="9">
        <f t="shared" si="7"/>
        <v>64600</v>
      </c>
      <c r="J49" s="9">
        <f t="shared" si="7"/>
        <v>48600</v>
      </c>
      <c r="K49" s="9">
        <f t="shared" si="7"/>
        <v>56600</v>
      </c>
      <c r="L49" s="9">
        <f t="shared" si="7"/>
        <v>48600</v>
      </c>
      <c r="M49" s="9">
        <f aca="true" t="shared" si="8" ref="M49:T49">SUM(M39:M48)</f>
        <v>46600</v>
      </c>
      <c r="N49" s="9">
        <f t="shared" si="8"/>
        <v>48600</v>
      </c>
      <c r="O49" s="9">
        <f t="shared" si="8"/>
        <v>49600</v>
      </c>
      <c r="P49" s="9">
        <f t="shared" si="8"/>
        <v>0</v>
      </c>
      <c r="Q49" s="9">
        <f t="shared" si="8"/>
        <v>0</v>
      </c>
      <c r="R49" s="9">
        <f t="shared" si="8"/>
        <v>0</v>
      </c>
      <c r="S49" s="9">
        <f t="shared" si="8"/>
        <v>0</v>
      </c>
      <c r="T49" s="9">
        <f t="shared" si="8"/>
        <v>0</v>
      </c>
      <c r="U49" s="12"/>
      <c r="V49" s="12"/>
      <c r="W49" s="12"/>
      <c r="X49" s="12"/>
      <c r="Y49" s="12"/>
      <c r="Z49" s="12"/>
      <c r="AA49" s="12"/>
      <c r="AB49" s="12"/>
    </row>
    <row r="50" spans="1:28" s="12" customFormat="1" ht="12.75">
      <c r="A50" s="3"/>
      <c r="B50" s="3"/>
      <c r="C50" s="4"/>
      <c r="D50" s="4"/>
      <c r="E50" s="4"/>
      <c r="F50" s="4"/>
      <c r="G50" s="4"/>
      <c r="H50" s="4"/>
      <c r="I50" s="4"/>
      <c r="J50" s="4"/>
      <c r="K50" s="4"/>
      <c r="L50" s="4"/>
      <c r="M50" s="3"/>
      <c r="N50" s="3"/>
      <c r="O50" s="3"/>
      <c r="P50" s="3"/>
      <c r="Q50" s="3"/>
      <c r="R50" s="3"/>
      <c r="S50" s="3"/>
      <c r="T50" s="3"/>
      <c r="U50" s="3"/>
      <c r="V50" s="3"/>
      <c r="W50" s="3"/>
      <c r="X50" s="3"/>
      <c r="Y50" s="3"/>
      <c r="Z50" s="3"/>
      <c r="AA50" s="3"/>
      <c r="AB50" s="3"/>
    </row>
    <row r="51" spans="1:28" ht="12.75">
      <c r="A51" s="2" t="s">
        <v>0</v>
      </c>
      <c r="B51" s="2"/>
      <c r="C51" s="13" t="str">
        <f aca="true" t="shared" si="9" ref="C51:N51">C20</f>
        <v>Y1 1Q</v>
      </c>
      <c r="D51" s="13" t="str">
        <f t="shared" si="9"/>
        <v>Y1 2Q</v>
      </c>
      <c r="E51" s="13" t="str">
        <f t="shared" si="9"/>
        <v>Y1 3Q</v>
      </c>
      <c r="F51" s="13" t="str">
        <f t="shared" si="9"/>
        <v>Y1 4Q</v>
      </c>
      <c r="G51" s="13" t="str">
        <f t="shared" si="9"/>
        <v>Y2 1Q</v>
      </c>
      <c r="H51" s="13" t="str">
        <f t="shared" si="9"/>
        <v>Y2 2Q</v>
      </c>
      <c r="I51" s="13" t="str">
        <f t="shared" si="9"/>
        <v>Y2 3Q</v>
      </c>
      <c r="J51" s="13" t="str">
        <f t="shared" si="9"/>
        <v>Y2 4Q</v>
      </c>
      <c r="K51" s="13" t="str">
        <f t="shared" si="9"/>
        <v>Y3 1Q </v>
      </c>
      <c r="L51" s="13" t="str">
        <f t="shared" si="9"/>
        <v>Y3 2Q</v>
      </c>
      <c r="M51" s="2" t="str">
        <f t="shared" si="9"/>
        <v>Y3 3Q</v>
      </c>
      <c r="N51" s="2" t="str">
        <f t="shared" si="9"/>
        <v>Y3 4Q</v>
      </c>
      <c r="O51" s="2" t="s">
        <v>53</v>
      </c>
      <c r="P51" s="2" t="s">
        <v>60</v>
      </c>
      <c r="Q51" s="2" t="s">
        <v>61</v>
      </c>
      <c r="R51" s="2" t="s">
        <v>62</v>
      </c>
      <c r="S51" s="2"/>
      <c r="T51" s="2"/>
      <c r="U51" s="2"/>
      <c r="V51" s="2"/>
      <c r="W51" s="2"/>
      <c r="X51" s="2"/>
      <c r="Y51" s="2"/>
      <c r="Z51" s="2"/>
      <c r="AA51" s="2"/>
      <c r="AB51" s="2"/>
    </row>
    <row r="52" spans="1:28" s="19" customFormat="1" ht="12.75">
      <c r="A52" s="1" t="s">
        <v>8</v>
      </c>
      <c r="B52" s="3"/>
      <c r="C52" s="4"/>
      <c r="D52" s="4"/>
      <c r="E52" s="4"/>
      <c r="F52" s="4"/>
      <c r="G52" s="4"/>
      <c r="H52" s="4"/>
      <c r="I52" s="4"/>
      <c r="J52" s="4"/>
      <c r="K52" s="4"/>
      <c r="L52" s="4"/>
      <c r="M52" s="3"/>
      <c r="N52" s="3"/>
      <c r="O52" s="3"/>
      <c r="P52" s="3"/>
      <c r="Q52" s="3"/>
      <c r="R52" s="3"/>
      <c r="S52" s="3"/>
      <c r="T52" s="3"/>
      <c r="U52" s="3"/>
      <c r="V52" s="3"/>
      <c r="W52" s="3"/>
      <c r="X52" s="3"/>
      <c r="Y52" s="3"/>
      <c r="Z52" s="3"/>
      <c r="AA52" s="3"/>
      <c r="AB52" s="3"/>
    </row>
    <row r="53" spans="1:28" ht="12.75">
      <c r="A53" s="1" t="s">
        <v>10</v>
      </c>
      <c r="C53" s="4"/>
      <c r="D53" s="4"/>
      <c r="E53" s="4"/>
      <c r="F53" s="4"/>
      <c r="G53" s="4"/>
      <c r="H53" s="4"/>
      <c r="I53" s="4"/>
      <c r="J53" s="4"/>
      <c r="K53" s="4"/>
      <c r="L53" s="4"/>
      <c r="U53"/>
      <c r="V53"/>
      <c r="W53"/>
      <c r="X53"/>
      <c r="Y53"/>
      <c r="Z53"/>
      <c r="AA53"/>
      <c r="AB53"/>
    </row>
    <row r="54" spans="1:28" s="25" customFormat="1" ht="12.75">
      <c r="A54" s="3" t="str">
        <f>Plan!A54</f>
        <v>Other Salaries</v>
      </c>
      <c r="B54" s="3"/>
      <c r="C54" s="5">
        <f>Plan!C54</f>
        <v>15000</v>
      </c>
      <c r="D54" s="5">
        <f>Plan!D54</f>
        <v>15000</v>
      </c>
      <c r="E54" s="5">
        <f>Plan!E54</f>
        <v>15000</v>
      </c>
      <c r="F54" s="5">
        <f>Plan!F54</f>
        <v>15000</v>
      </c>
      <c r="G54" s="5">
        <f>Plan!G54</f>
        <v>22500</v>
      </c>
      <c r="H54" s="5">
        <f>Plan!H54</f>
        <v>22500</v>
      </c>
      <c r="I54" s="5">
        <f>Plan!I54</f>
        <v>22500</v>
      </c>
      <c r="J54" s="5">
        <f>Plan!J54</f>
        <v>22500</v>
      </c>
      <c r="K54" s="5">
        <f>Plan!K54</f>
        <v>30000</v>
      </c>
      <c r="L54" s="5">
        <f>Plan!L54</f>
        <v>30000</v>
      </c>
      <c r="M54" s="5">
        <f>Plan!M54</f>
        <v>30000</v>
      </c>
      <c r="N54" s="5">
        <f>Plan!N54</f>
        <v>30000</v>
      </c>
      <c r="O54" s="5">
        <f>IF($L$2&gt;0,37500,0)</f>
        <v>37500</v>
      </c>
      <c r="P54" s="5">
        <f>IF($L$2&gt;1,37500,0)</f>
        <v>0</v>
      </c>
      <c r="Q54" s="5">
        <f>IF($L$2&gt;2,37500,0)</f>
        <v>0</v>
      </c>
      <c r="R54" s="5">
        <f>IF($L$2&gt;3,37500,0)</f>
        <v>0</v>
      </c>
      <c r="S54" s="4"/>
      <c r="T54" s="4"/>
      <c r="U54"/>
      <c r="V54"/>
      <c r="W54"/>
      <c r="X54"/>
      <c r="Y54"/>
      <c r="Z54"/>
      <c r="AA54"/>
      <c r="AB54"/>
    </row>
    <row r="55" spans="1:28" ht="12.75">
      <c r="A55" s="3" t="str">
        <f>Plan!A55</f>
        <v>Cleaning </v>
      </c>
      <c r="C55" s="5">
        <f>Plan!C55</f>
        <v>600</v>
      </c>
      <c r="D55" s="5">
        <f>Plan!D55</f>
        <v>600</v>
      </c>
      <c r="E55" s="5">
        <f>Plan!E55</f>
        <v>600</v>
      </c>
      <c r="F55" s="5">
        <f>Plan!F55</f>
        <v>600</v>
      </c>
      <c r="G55" s="5">
        <f>Plan!G55</f>
        <v>600</v>
      </c>
      <c r="H55" s="5">
        <f>Plan!H55</f>
        <v>600</v>
      </c>
      <c r="I55" s="5">
        <f>Plan!I55</f>
        <v>600</v>
      </c>
      <c r="J55" s="5">
        <f>Plan!J55</f>
        <v>600</v>
      </c>
      <c r="K55" s="5">
        <f>Plan!K55</f>
        <v>600</v>
      </c>
      <c r="L55" s="5">
        <f>Plan!L55</f>
        <v>600</v>
      </c>
      <c r="M55" s="5">
        <f>Plan!M55</f>
        <v>600</v>
      </c>
      <c r="N55" s="5">
        <f>Plan!N55</f>
        <v>600</v>
      </c>
      <c r="O55" s="5">
        <f>IF($L$2&gt;0,N55,0)</f>
        <v>600</v>
      </c>
      <c r="P55" s="5">
        <f>IF($L$2&gt;1,O55,0)</f>
        <v>0</v>
      </c>
      <c r="Q55" s="5">
        <f>IF($L$2&gt;2,P55,0)</f>
        <v>0</v>
      </c>
      <c r="R55" s="5">
        <f>IF($L$2&gt;3,Q55,0)</f>
        <v>0</v>
      </c>
      <c r="S55" s="4"/>
      <c r="T55" s="4"/>
      <c r="U55"/>
      <c r="V55"/>
      <c r="W55"/>
      <c r="X55"/>
      <c r="Y55"/>
      <c r="Z55"/>
      <c r="AA55"/>
      <c r="AB55"/>
    </row>
    <row r="56" spans="1:20" ht="12.75">
      <c r="A56" s="3" t="str">
        <f>Plan!A56</f>
        <v>Staff travel</v>
      </c>
      <c r="C56" s="5">
        <f>Plan!C56</f>
        <v>1000</v>
      </c>
      <c r="D56" s="5">
        <f>Plan!D56</f>
        <v>1000</v>
      </c>
      <c r="E56" s="5">
        <f>Plan!E56</f>
        <v>1000</v>
      </c>
      <c r="F56" s="5">
        <f>Plan!F56</f>
        <v>1000</v>
      </c>
      <c r="G56" s="5">
        <f>Plan!G56</f>
        <v>1000</v>
      </c>
      <c r="H56" s="5">
        <f>Plan!H56</f>
        <v>1000</v>
      </c>
      <c r="I56" s="5">
        <f>Plan!I56</f>
        <v>1000</v>
      </c>
      <c r="J56" s="5">
        <f>Plan!J56</f>
        <v>1000</v>
      </c>
      <c r="K56" s="5">
        <f>Plan!K56</f>
        <v>2000</v>
      </c>
      <c r="L56" s="5">
        <f>Plan!L56</f>
        <v>2000</v>
      </c>
      <c r="M56" s="5">
        <f>Plan!M56</f>
        <v>2000</v>
      </c>
      <c r="N56" s="5">
        <f>Plan!N56</f>
        <v>2000</v>
      </c>
      <c r="O56" s="5">
        <f aca="true" t="shared" si="10" ref="O56:O65">IF($L$2&gt;0,N56,0)</f>
        <v>2000</v>
      </c>
      <c r="P56" s="5">
        <f aca="true" t="shared" si="11" ref="P56:P65">IF($L$2&gt;1,O56,0)</f>
        <v>0</v>
      </c>
      <c r="Q56" s="5">
        <f aca="true" t="shared" si="12" ref="Q56:Q65">IF($L$2&gt;2,P56,0)</f>
        <v>0</v>
      </c>
      <c r="R56" s="5">
        <f aca="true" t="shared" si="13" ref="R56:R65">IF($L$2&gt;3,Q56,0)</f>
        <v>0</v>
      </c>
      <c r="S56" s="4"/>
      <c r="T56" s="4"/>
    </row>
    <row r="57" spans="1:20" ht="12.75">
      <c r="A57" s="3" t="str">
        <f>Plan!A57</f>
        <v>Heating/Gas etc</v>
      </c>
      <c r="C57" s="5">
        <f>Plan!C57</f>
        <v>1000</v>
      </c>
      <c r="D57" s="5">
        <f>Plan!D57</f>
        <v>1000</v>
      </c>
      <c r="E57" s="5">
        <f>Plan!E57</f>
        <v>1000</v>
      </c>
      <c r="F57" s="5">
        <f>Plan!F57</f>
        <v>1000</v>
      </c>
      <c r="G57" s="5">
        <f>Plan!G57</f>
        <v>1000</v>
      </c>
      <c r="H57" s="5">
        <f>Plan!H57</f>
        <v>1000</v>
      </c>
      <c r="I57" s="5">
        <f>Plan!I57</f>
        <v>1000</v>
      </c>
      <c r="J57" s="5">
        <f>Plan!J57</f>
        <v>1000</v>
      </c>
      <c r="K57" s="5">
        <f>Plan!K57</f>
        <v>1000</v>
      </c>
      <c r="L57" s="5">
        <f>Plan!L57</f>
        <v>1000</v>
      </c>
      <c r="M57" s="5">
        <f>Plan!M57</f>
        <v>1000</v>
      </c>
      <c r="N57" s="5">
        <f>Plan!N57</f>
        <v>1000</v>
      </c>
      <c r="O57" s="5">
        <f t="shared" si="10"/>
        <v>1000</v>
      </c>
      <c r="P57" s="5">
        <f t="shared" si="11"/>
        <v>0</v>
      </c>
      <c r="Q57" s="5">
        <f t="shared" si="12"/>
        <v>0</v>
      </c>
      <c r="R57" s="5">
        <f t="shared" si="13"/>
        <v>0</v>
      </c>
      <c r="S57" s="4"/>
      <c r="T57" s="4"/>
    </row>
    <row r="58" spans="1:20" ht="12.75">
      <c r="A58" s="3" t="str">
        <f>Plan!A58</f>
        <v>Lab rents</v>
      </c>
      <c r="C58" s="5">
        <f>Plan!C58</f>
        <v>2400</v>
      </c>
      <c r="D58" s="5">
        <f>Plan!D58</f>
        <v>2400</v>
      </c>
      <c r="E58" s="5">
        <f>Plan!E58</f>
        <v>2400</v>
      </c>
      <c r="F58" s="5">
        <f>Plan!F58</f>
        <v>2400</v>
      </c>
      <c r="G58" s="5">
        <f>Plan!G58</f>
        <v>2400</v>
      </c>
      <c r="H58" s="5">
        <f>Plan!H58</f>
        <v>2400</v>
      </c>
      <c r="I58" s="5">
        <f>Plan!I58</f>
        <v>2400</v>
      </c>
      <c r="J58" s="5">
        <f>Plan!J58</f>
        <v>2400</v>
      </c>
      <c r="K58" s="5">
        <f>Plan!K58</f>
        <v>2400</v>
      </c>
      <c r="L58" s="5">
        <f>Plan!L58</f>
        <v>2400</v>
      </c>
      <c r="M58" s="5">
        <f>Plan!M58</f>
        <v>2400</v>
      </c>
      <c r="N58" s="5">
        <f>Plan!N58</f>
        <v>2400</v>
      </c>
      <c r="O58" s="5">
        <f t="shared" si="10"/>
        <v>2400</v>
      </c>
      <c r="P58" s="5">
        <f t="shared" si="11"/>
        <v>0</v>
      </c>
      <c r="Q58" s="5">
        <f t="shared" si="12"/>
        <v>0</v>
      </c>
      <c r="R58" s="5">
        <f t="shared" si="13"/>
        <v>0</v>
      </c>
      <c r="S58" s="4"/>
      <c r="T58" s="4"/>
    </row>
    <row r="59" spans="1:20" ht="12.75">
      <c r="A59" s="3" t="str">
        <f>Plan!A59</f>
        <v>Rates</v>
      </c>
      <c r="C59" s="5">
        <f>Plan!C59</f>
        <v>0</v>
      </c>
      <c r="D59" s="5">
        <f>Plan!D59</f>
        <v>0</v>
      </c>
      <c r="E59" s="5">
        <f>Plan!E59</f>
        <v>0</v>
      </c>
      <c r="F59" s="5">
        <f>Plan!F59</f>
        <v>0</v>
      </c>
      <c r="G59" s="5">
        <f>Plan!G59</f>
        <v>0</v>
      </c>
      <c r="H59" s="5">
        <f>Plan!H59</f>
        <v>0</v>
      </c>
      <c r="I59" s="5">
        <f>Plan!I59</f>
        <v>0</v>
      </c>
      <c r="J59" s="5">
        <f>Plan!J59</f>
        <v>0</v>
      </c>
      <c r="K59" s="5">
        <f>Plan!K59</f>
        <v>0</v>
      </c>
      <c r="L59" s="5">
        <f>Plan!L59</f>
        <v>0</v>
      </c>
      <c r="M59" s="5">
        <f>Plan!M59</f>
        <v>0</v>
      </c>
      <c r="N59" s="5">
        <f>Plan!N59</f>
        <v>0</v>
      </c>
      <c r="O59" s="5">
        <f t="shared" si="10"/>
        <v>0</v>
      </c>
      <c r="P59" s="5">
        <f t="shared" si="11"/>
        <v>0</v>
      </c>
      <c r="Q59" s="5">
        <f t="shared" si="12"/>
        <v>0</v>
      </c>
      <c r="R59" s="5">
        <f t="shared" si="13"/>
        <v>0</v>
      </c>
      <c r="S59" s="4"/>
      <c r="T59" s="4"/>
    </row>
    <row r="60" spans="1:20" ht="12.75">
      <c r="A60" s="3" t="str">
        <f>Plan!A60</f>
        <v>Electricity</v>
      </c>
      <c r="C60" s="5">
        <f>Plan!C60</f>
        <v>2000</v>
      </c>
      <c r="D60" s="5">
        <f>Plan!D60</f>
        <v>2000</v>
      </c>
      <c r="E60" s="5">
        <f>Plan!E60</f>
        <v>2000</v>
      </c>
      <c r="F60" s="5">
        <f>Plan!F60</f>
        <v>2000</v>
      </c>
      <c r="G60" s="5">
        <f>Plan!G60</f>
        <v>2000</v>
      </c>
      <c r="H60" s="5">
        <f>Plan!H60</f>
        <v>2000</v>
      </c>
      <c r="I60" s="5">
        <f>Plan!I60</f>
        <v>2000</v>
      </c>
      <c r="J60" s="5">
        <f>Plan!J60</f>
        <v>2000</v>
      </c>
      <c r="K60" s="5">
        <f>Plan!K60</f>
        <v>2000</v>
      </c>
      <c r="L60" s="5">
        <f>Plan!L60</f>
        <v>2000</v>
      </c>
      <c r="M60" s="5">
        <f>Plan!M60</f>
        <v>2000</v>
      </c>
      <c r="N60" s="5">
        <f>Plan!N60</f>
        <v>2000</v>
      </c>
      <c r="O60" s="5">
        <f t="shared" si="10"/>
        <v>2000</v>
      </c>
      <c r="P60" s="5">
        <f t="shared" si="11"/>
        <v>0</v>
      </c>
      <c r="Q60" s="5">
        <f t="shared" si="12"/>
        <v>0</v>
      </c>
      <c r="R60" s="5">
        <f t="shared" si="13"/>
        <v>0</v>
      </c>
      <c r="S60" s="4"/>
      <c r="T60" s="4"/>
    </row>
    <row r="61" spans="3:20" ht="12.75">
      <c r="C61" s="5">
        <f>Plan!C61</f>
        <v>0</v>
      </c>
      <c r="D61" s="5">
        <f>Plan!D61</f>
        <v>0</v>
      </c>
      <c r="E61" s="5">
        <f>Plan!E61</f>
        <v>0</v>
      </c>
      <c r="F61" s="5">
        <f>Plan!F61</f>
        <v>0</v>
      </c>
      <c r="G61" s="5">
        <f>Plan!G61</f>
        <v>0</v>
      </c>
      <c r="H61" s="5">
        <f>Plan!H61</f>
        <v>0</v>
      </c>
      <c r="I61" s="5">
        <f>Plan!I61</f>
        <v>0</v>
      </c>
      <c r="J61" s="5">
        <f>Plan!J61</f>
        <v>0</v>
      </c>
      <c r="K61" s="5">
        <f>Plan!K61</f>
        <v>0</v>
      </c>
      <c r="L61" s="5">
        <f>Plan!L61</f>
        <v>0</v>
      </c>
      <c r="M61" s="5">
        <f>Plan!M61</f>
        <v>0</v>
      </c>
      <c r="N61" s="5">
        <f>Plan!N61</f>
        <v>0</v>
      </c>
      <c r="O61" s="5">
        <f t="shared" si="10"/>
        <v>0</v>
      </c>
      <c r="P61" s="5">
        <f t="shared" si="11"/>
        <v>0</v>
      </c>
      <c r="Q61" s="5">
        <f t="shared" si="12"/>
        <v>0</v>
      </c>
      <c r="R61" s="5">
        <f t="shared" si="13"/>
        <v>0</v>
      </c>
      <c r="S61" s="4"/>
      <c r="T61" s="4"/>
    </row>
    <row r="62" spans="1:20" ht="12.75">
      <c r="A62" s="3" t="str">
        <f>Plan!A62</f>
        <v>Telephones</v>
      </c>
      <c r="C62" s="5">
        <f>Plan!C62</f>
        <v>600</v>
      </c>
      <c r="D62" s="5">
        <f>Plan!D62</f>
        <v>600</v>
      </c>
      <c r="E62" s="5">
        <f>Plan!E62</f>
        <v>600</v>
      </c>
      <c r="F62" s="5">
        <f>Plan!F62</f>
        <v>600</v>
      </c>
      <c r="G62" s="5">
        <f>Plan!G62</f>
        <v>600</v>
      </c>
      <c r="H62" s="5">
        <f>Plan!H62</f>
        <v>600</v>
      </c>
      <c r="I62" s="5">
        <f>Plan!I62</f>
        <v>600</v>
      </c>
      <c r="J62" s="5">
        <f>Plan!J62</f>
        <v>600</v>
      </c>
      <c r="K62" s="5">
        <f>Plan!K62</f>
        <v>600</v>
      </c>
      <c r="L62" s="5">
        <f>Plan!L62</f>
        <v>600</v>
      </c>
      <c r="M62" s="5">
        <f>Plan!M62</f>
        <v>600</v>
      </c>
      <c r="N62" s="5">
        <f>Plan!N62</f>
        <v>600</v>
      </c>
      <c r="O62" s="5">
        <f t="shared" si="10"/>
        <v>600</v>
      </c>
      <c r="P62" s="5">
        <f t="shared" si="11"/>
        <v>0</v>
      </c>
      <c r="Q62" s="5">
        <f t="shared" si="12"/>
        <v>0</v>
      </c>
      <c r="R62" s="5">
        <f t="shared" si="13"/>
        <v>0</v>
      </c>
      <c r="S62" s="4"/>
      <c r="T62" s="4"/>
    </row>
    <row r="63" spans="1:20" ht="12.75">
      <c r="A63" s="3" t="str">
        <f>Plan!A63</f>
        <v>IT Leasing</v>
      </c>
      <c r="C63" s="5">
        <f>Plan!C63</f>
        <v>0</v>
      </c>
      <c r="D63" s="5">
        <f>Plan!D63</f>
        <v>0</v>
      </c>
      <c r="E63" s="5">
        <f>Plan!E63</f>
        <v>0</v>
      </c>
      <c r="F63" s="5">
        <f>Plan!F63</f>
        <v>0</v>
      </c>
      <c r="G63" s="5">
        <f>Plan!G63</f>
        <v>0</v>
      </c>
      <c r="H63" s="5">
        <f>Plan!H63</f>
        <v>0</v>
      </c>
      <c r="I63" s="5">
        <f>Plan!I63</f>
        <v>0</v>
      </c>
      <c r="J63" s="5">
        <f>Plan!J63</f>
        <v>0</v>
      </c>
      <c r="K63" s="5">
        <f>Plan!K63</f>
        <v>0</v>
      </c>
      <c r="L63" s="5">
        <f>Plan!L63</f>
        <v>0</v>
      </c>
      <c r="M63" s="5">
        <f>Plan!M63</f>
        <v>0</v>
      </c>
      <c r="N63" s="5">
        <f>Plan!N63</f>
        <v>0</v>
      </c>
      <c r="O63" s="5">
        <f>IF($L$2&gt;0,N63,0)</f>
        <v>0</v>
      </c>
      <c r="P63" s="5">
        <f t="shared" si="11"/>
        <v>0</v>
      </c>
      <c r="Q63" s="5">
        <f t="shared" si="12"/>
        <v>0</v>
      </c>
      <c r="R63" s="5">
        <f t="shared" si="13"/>
        <v>0</v>
      </c>
      <c r="S63" s="4"/>
      <c r="T63" s="4"/>
    </row>
    <row r="64" spans="1:20" ht="12.75">
      <c r="A64" s="3" t="str">
        <f>Plan!A64</f>
        <v>Insurance</v>
      </c>
      <c r="C64" s="5">
        <f>Plan!C64</f>
        <v>160</v>
      </c>
      <c r="D64" s="5">
        <f>Plan!D64</f>
        <v>160</v>
      </c>
      <c r="E64" s="5">
        <f>Plan!E64</f>
        <v>160</v>
      </c>
      <c r="F64" s="5">
        <f>Plan!F64</f>
        <v>160</v>
      </c>
      <c r="G64" s="5">
        <f>Plan!G64</f>
        <v>160</v>
      </c>
      <c r="H64" s="5">
        <f>Plan!H64</f>
        <v>160</v>
      </c>
      <c r="I64" s="5">
        <f>Plan!I64</f>
        <v>160</v>
      </c>
      <c r="J64" s="5">
        <f>Plan!J64</f>
        <v>160</v>
      </c>
      <c r="K64" s="5">
        <f>Plan!K64</f>
        <v>160</v>
      </c>
      <c r="L64" s="5">
        <f>Plan!L64</f>
        <v>160</v>
      </c>
      <c r="M64" s="5">
        <f>Plan!M64</f>
        <v>160</v>
      </c>
      <c r="N64" s="5">
        <f>Plan!N64</f>
        <v>160</v>
      </c>
      <c r="O64" s="5">
        <f t="shared" si="10"/>
        <v>160</v>
      </c>
      <c r="P64" s="5">
        <f t="shared" si="11"/>
        <v>0</v>
      </c>
      <c r="Q64" s="5">
        <f t="shared" si="12"/>
        <v>0</v>
      </c>
      <c r="R64" s="5">
        <f t="shared" si="13"/>
        <v>0</v>
      </c>
      <c r="S64" s="4"/>
      <c r="T64" s="4"/>
    </row>
    <row r="65" spans="1:20" ht="12.75">
      <c r="A65" s="3" t="str">
        <f>Plan!A65</f>
        <v>Accountant Input</v>
      </c>
      <c r="C65" s="5">
        <f>Plan!C65</f>
        <v>0</v>
      </c>
      <c r="D65" s="5">
        <f>Plan!D65</f>
        <v>1000</v>
      </c>
      <c r="E65" s="5">
        <f>Plan!E65</f>
        <v>0</v>
      </c>
      <c r="F65" s="5">
        <f>Plan!F65</f>
        <v>1000</v>
      </c>
      <c r="G65" s="5">
        <f>Plan!G65</f>
        <v>0</v>
      </c>
      <c r="H65" s="5">
        <f>Plan!H65</f>
        <v>1000</v>
      </c>
      <c r="I65" s="5">
        <f>Plan!I65</f>
        <v>0</v>
      </c>
      <c r="J65" s="5">
        <f>Plan!J65</f>
        <v>1000</v>
      </c>
      <c r="K65" s="5">
        <f>Plan!K65</f>
        <v>0</v>
      </c>
      <c r="L65" s="5">
        <f>Plan!L65</f>
        <v>1000</v>
      </c>
      <c r="M65" s="5">
        <f>Plan!M65</f>
        <v>0</v>
      </c>
      <c r="N65" s="5">
        <f>Plan!N65</f>
        <v>1000</v>
      </c>
      <c r="O65" s="5">
        <f t="shared" si="10"/>
        <v>1000</v>
      </c>
      <c r="P65" s="5">
        <f t="shared" si="11"/>
        <v>0</v>
      </c>
      <c r="Q65" s="5">
        <f t="shared" si="12"/>
        <v>0</v>
      </c>
      <c r="R65" s="5">
        <f t="shared" si="13"/>
        <v>0</v>
      </c>
      <c r="S65" s="4"/>
      <c r="T65" s="4"/>
    </row>
    <row r="66" spans="1:20" ht="12.75">
      <c r="A66" s="7" t="s">
        <v>2</v>
      </c>
      <c r="B66" s="8"/>
      <c r="C66" s="9">
        <f aca="true" t="shared" si="14" ref="C66:N66">SUM(C54:C65)</f>
        <v>22760</v>
      </c>
      <c r="D66" s="9">
        <f t="shared" si="14"/>
        <v>23760</v>
      </c>
      <c r="E66" s="9">
        <f t="shared" si="14"/>
        <v>22760</v>
      </c>
      <c r="F66" s="9">
        <f t="shared" si="14"/>
        <v>23760</v>
      </c>
      <c r="G66" s="9">
        <f t="shared" si="14"/>
        <v>30260</v>
      </c>
      <c r="H66" s="9">
        <f t="shared" si="14"/>
        <v>31260</v>
      </c>
      <c r="I66" s="9">
        <f t="shared" si="14"/>
        <v>30260</v>
      </c>
      <c r="J66" s="9">
        <f t="shared" si="14"/>
        <v>31260</v>
      </c>
      <c r="K66" s="9">
        <f t="shared" si="14"/>
        <v>38760</v>
      </c>
      <c r="L66" s="9">
        <f t="shared" si="14"/>
        <v>39760</v>
      </c>
      <c r="M66" s="10">
        <f t="shared" si="14"/>
        <v>38760</v>
      </c>
      <c r="N66" s="11">
        <f t="shared" si="14"/>
        <v>39760</v>
      </c>
      <c r="O66" s="11">
        <f aca="true" t="shared" si="15" ref="O66:T66">SUM(O54:O65)</f>
        <v>47260</v>
      </c>
      <c r="P66" s="11">
        <f t="shared" si="15"/>
        <v>0</v>
      </c>
      <c r="Q66" s="11">
        <f t="shared" si="15"/>
        <v>0</v>
      </c>
      <c r="R66" s="11">
        <f t="shared" si="15"/>
        <v>0</v>
      </c>
      <c r="S66" s="11">
        <f t="shared" si="15"/>
        <v>0</v>
      </c>
      <c r="T66" s="11">
        <f t="shared" si="15"/>
        <v>0</v>
      </c>
    </row>
    <row r="67" spans="3:14" ht="12.75">
      <c r="C67" s="5"/>
      <c r="D67" s="5"/>
      <c r="E67" s="5"/>
      <c r="F67" s="5"/>
      <c r="G67" s="5"/>
      <c r="H67" s="5"/>
      <c r="I67" s="5"/>
      <c r="J67" s="5"/>
      <c r="K67" s="5"/>
      <c r="L67" s="5"/>
      <c r="M67" s="6"/>
      <c r="N67" s="6"/>
    </row>
    <row r="68" spans="1:20" ht="12.75">
      <c r="A68" s="14" t="s">
        <v>23</v>
      </c>
      <c r="B68" s="15"/>
      <c r="C68" s="16">
        <f aca="true" t="shared" si="16" ref="C68:O68">C24-C34-C49-C66</f>
        <v>-117860</v>
      </c>
      <c r="D68" s="16">
        <f t="shared" si="16"/>
        <v>-113360</v>
      </c>
      <c r="E68" s="16">
        <f t="shared" si="16"/>
        <v>-112360</v>
      </c>
      <c r="F68" s="16">
        <f t="shared" si="16"/>
        <v>-123360</v>
      </c>
      <c r="G68" s="16">
        <f t="shared" si="16"/>
        <v>-323860</v>
      </c>
      <c r="H68" s="16">
        <f t="shared" si="16"/>
        <v>-327860</v>
      </c>
      <c r="I68" s="16">
        <f t="shared" si="16"/>
        <v>-94860</v>
      </c>
      <c r="J68" s="16">
        <f t="shared" si="16"/>
        <v>-79860</v>
      </c>
      <c r="K68" s="16">
        <f t="shared" si="16"/>
        <v>-95360</v>
      </c>
      <c r="L68" s="16">
        <f t="shared" si="16"/>
        <v>-88360</v>
      </c>
      <c r="M68" s="17">
        <f t="shared" si="16"/>
        <v>-85360</v>
      </c>
      <c r="N68" s="18">
        <f t="shared" si="16"/>
        <v>-88360</v>
      </c>
      <c r="O68" s="18">
        <f t="shared" si="16"/>
        <v>-96860</v>
      </c>
      <c r="P68" s="18">
        <f>P24-E16-P49-P66</f>
        <v>250000</v>
      </c>
      <c r="Q68" s="18">
        <f>Q24-Q34-Q49-Q66</f>
        <v>250000</v>
      </c>
      <c r="R68" s="18">
        <f>R24-R34-R49-R66</f>
        <v>250000</v>
      </c>
      <c r="S68" s="18">
        <f>S24-S34-S49-S66</f>
        <v>1000000</v>
      </c>
      <c r="T68" s="18">
        <f>T24-T34-T49-T66</f>
        <v>1000000</v>
      </c>
    </row>
    <row r="69" spans="3:14" ht="12.75">
      <c r="C69" s="5"/>
      <c r="D69" s="5"/>
      <c r="E69" s="5"/>
      <c r="F69" s="5"/>
      <c r="G69" s="5"/>
      <c r="H69" s="5"/>
      <c r="I69" s="5"/>
      <c r="J69" s="5"/>
      <c r="K69" s="5"/>
      <c r="L69" s="5"/>
      <c r="M69" s="6"/>
      <c r="N69" s="6"/>
    </row>
    <row r="70" spans="1:20" ht="12.75">
      <c r="A70" s="20" t="s">
        <v>16</v>
      </c>
      <c r="B70" s="21"/>
      <c r="C70" s="22">
        <f>C68</f>
        <v>-117860</v>
      </c>
      <c r="D70" s="22">
        <f aca="true" t="shared" si="17" ref="D70:O70">C70+D68</f>
        <v>-231220</v>
      </c>
      <c r="E70" s="22">
        <f t="shared" si="17"/>
        <v>-343580</v>
      </c>
      <c r="F70" s="22">
        <f t="shared" si="17"/>
        <v>-466940</v>
      </c>
      <c r="G70" s="22">
        <f t="shared" si="17"/>
        <v>-790800</v>
      </c>
      <c r="H70" s="22">
        <f t="shared" si="17"/>
        <v>-1118660</v>
      </c>
      <c r="I70" s="22">
        <f t="shared" si="17"/>
        <v>-1213520</v>
      </c>
      <c r="J70" s="22">
        <f t="shared" si="17"/>
        <v>-1293380</v>
      </c>
      <c r="K70" s="22">
        <f t="shared" si="17"/>
        <v>-1388740</v>
      </c>
      <c r="L70" s="22">
        <f t="shared" si="17"/>
        <v>-1477100</v>
      </c>
      <c r="M70" s="23">
        <f t="shared" si="17"/>
        <v>-1562460</v>
      </c>
      <c r="N70" s="24">
        <f t="shared" si="17"/>
        <v>-1650820</v>
      </c>
      <c r="O70" s="24">
        <f t="shared" si="17"/>
        <v>-1747680</v>
      </c>
      <c r="P70" s="24">
        <f>O70+P68</f>
        <v>-1497680</v>
      </c>
      <c r="Q70" s="24">
        <f>P70+Q68</f>
        <v>-1247680</v>
      </c>
      <c r="R70" s="24">
        <f>Q70+R68</f>
        <v>-997680</v>
      </c>
      <c r="S70" s="24">
        <f>R70+S68</f>
        <v>2320</v>
      </c>
      <c r="T70" s="24">
        <f>S70+T68</f>
        <v>1002320</v>
      </c>
    </row>
  </sheetData>
  <printOptions/>
  <pageMargins left="0.7480314960629921" right="0.7480314960629921" top="0.984251968503937" bottom="0.984251968503937" header="0.5118110236220472" footer="0.5118110236220472"/>
  <pageSetup fitToHeight="1" fitToWidth="1" orientation="landscape" paperSize="10" scale="35"/>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KKI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Parker</dc:creator>
  <cp:keywords/>
  <dc:description/>
  <cp:lastModifiedBy>Kevin Parker</cp:lastModifiedBy>
  <cp:lastPrinted>2012-06-23T16:03:04Z</cp:lastPrinted>
  <dcterms:created xsi:type="dcterms:W3CDTF">2008-06-06T16:39:19Z</dcterms:created>
  <dcterms:modified xsi:type="dcterms:W3CDTF">2012-06-26T10:18:43Z</dcterms:modified>
  <cp:category/>
  <cp:version/>
  <cp:contentType/>
  <cp:contentStatus/>
</cp:coreProperties>
</file>